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vml" ContentType="application/vnd.openxmlformats-officedocument.vmlDrawing"/>
  <Default Extension="svg" ContentType="image/svg+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502"/>
  <workbookPr codeName="ThisWorkbook"/>
  <mc:AlternateContent xmlns:mc="http://schemas.openxmlformats.org/markup-compatibility/2006">
    <mc:Choice Requires="x15">
      <x15ac:absPath xmlns:x15ac="http://schemas.microsoft.com/office/spreadsheetml/2010/11/ac" url="/Users/Sofia/"/>
    </mc:Choice>
  </mc:AlternateContent>
  <workbookProtection lockStructure="1"/>
  <bookViews>
    <workbookView xWindow="0" yWindow="460" windowWidth="27320" windowHeight="14820" tabRatio="425" activeTab="1"/>
  </bookViews>
  <sheets>
    <sheet name="Notice" sheetId="9" r:id="rId1"/>
    <sheet name="Grille" sheetId="15" r:id="rId2"/>
    <sheet name="Synthèse" sheetId="14" r:id="rId3"/>
    <sheet name="Explication des critères" sheetId="18" r:id="rId4"/>
  </sheets>
  <definedNames>
    <definedName name="emploi_engagements">Grille!$C$69</definedName>
    <definedName name="environnement_engagement">Grille!$C$119</definedName>
    <definedName name="Gov_engagement">Grille!$C$42</definedName>
    <definedName name="Gov_libre">Grille!$C$41</definedName>
    <definedName name="_xlnm.Print_Titles" localSheetId="3">'Explication des critères'!$1:$4</definedName>
    <definedName name="_xlnm.Print_Titles" localSheetId="1">Grille!$1:$7</definedName>
    <definedName name="_xlnm.Print_Titles" localSheetId="0">Notice!$1:$7</definedName>
    <definedName name="max_gouvernance">Synthèse!$C$13</definedName>
    <definedName name="maxi_gouvernance">Grille!$H$43</definedName>
    <definedName name="maxi_impact1">Grille!$H$70</definedName>
    <definedName name="maxi_impact2">Grille!$H$95</definedName>
    <definedName name="maxi_impact3">Grille!$H$120</definedName>
    <definedName name="maxi_impact4">Grille!$H$145</definedName>
    <definedName name="nom_entreprise">Grille!$C$11</definedName>
    <definedName name="reponse_effectif_2019">Grille!$C$21</definedName>
    <definedName name="sante_engagement">Grille!$C$94</definedName>
    <definedName name="score_gouvernance">Grille!$J$43</definedName>
    <definedName name="score_impact1">Grille!$J$70</definedName>
    <definedName name="score_impact2">Grille!$J$95</definedName>
    <definedName name="score_impact3">Grille!$J$120</definedName>
    <definedName name="score_impact4">Grille!$J$145</definedName>
    <definedName name="souverainete_engagements">Grille!$C$144</definedName>
    <definedName name="_xlnm.Print_Area" localSheetId="3">'Explication des critères'!$A$1:$H$101</definedName>
    <definedName name="_xlnm.Print_Area" localSheetId="1">Grille!$A$1:$K$100</definedName>
    <definedName name="_xlnm.Print_Area" localSheetId="0">Notice!$A$1:$E$49</definedName>
    <definedName name="_xlnm.Print_Area" localSheetId="2">Synthèse!$A$1:$H$52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2" i="15" l="1"/>
  <c r="K77" i="15"/>
  <c r="K81" i="15"/>
  <c r="K85" i="15"/>
  <c r="H95" i="15"/>
  <c r="D15" i="14"/>
  <c r="K108" i="15"/>
  <c r="K110" i="15"/>
  <c r="K111" i="15"/>
  <c r="K114" i="15"/>
  <c r="H120" i="15"/>
  <c r="D16" i="14"/>
  <c r="K129" i="15"/>
  <c r="H145" i="15"/>
  <c r="D17" i="14"/>
  <c r="J129" i="15"/>
  <c r="J131" i="15"/>
  <c r="J133" i="15"/>
  <c r="J135" i="15"/>
  <c r="J136" i="15"/>
  <c r="J138" i="15"/>
  <c r="J139" i="15"/>
  <c r="J140" i="15"/>
  <c r="J142" i="15"/>
  <c r="J145" i="15"/>
  <c r="E17" i="14"/>
  <c r="J101" i="15"/>
  <c r="J103" i="15"/>
  <c r="J105" i="15"/>
  <c r="J112" i="15"/>
  <c r="J108" i="15"/>
  <c r="J110" i="15"/>
  <c r="J111" i="15"/>
  <c r="J114" i="15"/>
  <c r="J115" i="15"/>
  <c r="J116" i="15"/>
  <c r="J120" i="15"/>
  <c r="E16" i="14"/>
  <c r="J76" i="15"/>
  <c r="J77" i="15"/>
  <c r="J81" i="15"/>
  <c r="J85" i="15"/>
  <c r="J87" i="15"/>
  <c r="J88" i="15"/>
  <c r="J89" i="15"/>
  <c r="J90" i="15"/>
  <c r="J91" i="15"/>
  <c r="J95" i="15"/>
  <c r="E15" i="14"/>
  <c r="I145" i="15"/>
  <c r="I120" i="15"/>
  <c r="I95" i="15"/>
  <c r="J36" i="15"/>
  <c r="J34" i="15"/>
  <c r="J35" i="15"/>
  <c r="J37" i="15"/>
  <c r="J38" i="15"/>
  <c r="J39" i="15"/>
  <c r="J40" i="15"/>
  <c r="J43" i="15"/>
  <c r="I43" i="15"/>
  <c r="J49" i="15"/>
  <c r="J50" i="15"/>
  <c r="J51" i="15"/>
  <c r="J52" i="15"/>
  <c r="J54" i="15"/>
  <c r="J56" i="15"/>
  <c r="J58" i="15"/>
  <c r="J60" i="15"/>
  <c r="J62" i="15"/>
  <c r="J63" i="15"/>
  <c r="J64" i="15"/>
  <c r="I56" i="15"/>
  <c r="I58" i="15"/>
  <c r="I60" i="15"/>
  <c r="J70" i="15"/>
  <c r="I70" i="15"/>
  <c r="E13" i="14"/>
  <c r="H43" i="15"/>
  <c r="D13" i="14"/>
  <c r="H13" i="14"/>
  <c r="E14" i="14"/>
  <c r="K49" i="15"/>
  <c r="K50" i="15"/>
  <c r="K56" i="15"/>
  <c r="K58" i="15"/>
  <c r="K60" i="15"/>
  <c r="K63" i="15"/>
  <c r="H70" i="15"/>
  <c r="D14" i="14"/>
  <c r="H14" i="14"/>
  <c r="H15" i="14"/>
  <c r="H16" i="14"/>
  <c r="H17" i="14"/>
  <c r="G13" i="14"/>
  <c r="G14" i="14"/>
  <c r="G15" i="14"/>
  <c r="G16" i="14"/>
  <c r="G17" i="14"/>
  <c r="K139" i="15"/>
  <c r="L116" i="15"/>
  <c r="K64" i="15"/>
  <c r="F26" i="15"/>
  <c r="F25" i="15"/>
  <c r="F23" i="15"/>
  <c r="F24" i="15"/>
  <c r="B96" i="18"/>
  <c r="B70" i="18"/>
  <c r="B69" i="18"/>
  <c r="B34" i="18"/>
  <c r="B10" i="18"/>
  <c r="B8" i="18"/>
  <c r="A101" i="18"/>
  <c r="B47" i="18"/>
  <c r="B46" i="18"/>
  <c r="B45" i="18"/>
  <c r="B44" i="18"/>
  <c r="B43" i="18"/>
  <c r="B42" i="18"/>
  <c r="A42" i="18"/>
  <c r="B37" i="18"/>
  <c r="B36" i="18"/>
  <c r="B35" i="18"/>
  <c r="A34" i="18"/>
  <c r="B101" i="18"/>
  <c r="B100" i="18"/>
  <c r="B99" i="18"/>
  <c r="B98" i="18"/>
  <c r="B97" i="18"/>
  <c r="B95" i="18"/>
  <c r="B94" i="18"/>
  <c r="B93" i="18"/>
  <c r="B92" i="18"/>
  <c r="B91" i="18"/>
  <c r="B90" i="18"/>
  <c r="B89" i="18"/>
  <c r="B88" i="18"/>
  <c r="B87" i="18"/>
  <c r="B86" i="18"/>
  <c r="B79" i="18"/>
  <c r="B77" i="18"/>
  <c r="B75" i="18"/>
  <c r="B74" i="18"/>
  <c r="B73" i="18"/>
  <c r="B72" i="18"/>
  <c r="B71" i="18"/>
  <c r="B68" i="18"/>
  <c r="B67" i="18"/>
  <c r="B66" i="18"/>
  <c r="B65" i="18"/>
  <c r="B64" i="18"/>
  <c r="B63" i="18"/>
  <c r="B62" i="18"/>
  <c r="B56" i="18"/>
  <c r="B55" i="18"/>
  <c r="B54" i="18"/>
  <c r="B53" i="18"/>
  <c r="B52" i="18"/>
  <c r="B51" i="18"/>
  <c r="B50" i="18"/>
  <c r="B49" i="18"/>
  <c r="B48" i="18"/>
  <c r="B33" i="18"/>
  <c r="B32" i="18"/>
  <c r="B30" i="18"/>
  <c r="B28" i="18"/>
  <c r="B26" i="18"/>
  <c r="B24" i="18"/>
  <c r="B23" i="18"/>
  <c r="B22" i="18"/>
  <c r="B21" i="18"/>
  <c r="B20" i="18"/>
  <c r="B14" i="18"/>
  <c r="B13" i="18"/>
  <c r="B12" i="18"/>
  <c r="B11" i="18"/>
  <c r="B9" i="18"/>
  <c r="F14" i="14"/>
  <c r="F15" i="14"/>
  <c r="F16" i="14"/>
  <c r="F17" i="14"/>
  <c r="C52" i="14"/>
  <c r="C51" i="14"/>
  <c r="C50" i="14"/>
  <c r="C49" i="14"/>
  <c r="C48" i="14"/>
  <c r="B14" i="14"/>
  <c r="B49" i="14"/>
  <c r="B50" i="14"/>
  <c r="B16" i="14"/>
  <c r="B51" i="14"/>
  <c r="B17" i="14"/>
  <c r="B52" i="14"/>
  <c r="B13" i="14"/>
  <c r="B48" i="14"/>
  <c r="A62" i="18"/>
  <c r="B20" i="9"/>
  <c r="B19" i="9"/>
  <c r="B18" i="9"/>
  <c r="B17" i="9"/>
  <c r="B16" i="9"/>
  <c r="C11" i="14"/>
  <c r="C3" i="14"/>
  <c r="C2" i="14"/>
  <c r="F13" i="14"/>
</calcChain>
</file>

<file path=xl/sharedStrings.xml><?xml version="1.0" encoding="utf-8"?>
<sst xmlns="http://schemas.openxmlformats.org/spreadsheetml/2006/main" count="308" uniqueCount="263">
  <si>
    <t>Edité le</t>
  </si>
  <si>
    <t>L’objectif</t>
  </si>
  <si>
    <t>Le fonctionnement</t>
  </si>
  <si>
    <t>La finalité</t>
  </si>
  <si>
    <t xml:space="preserve">Grille d’évaluation ​de l'impact social et environnemental des entreprises </t>
  </si>
  <si>
    <t>Crédits</t>
  </si>
  <si>
    <t>BONNAND</t>
  </si>
  <si>
    <t>Léa</t>
  </si>
  <si>
    <t xml:space="preserve">lea.bonnand@sciencespo-lyon.fr </t>
  </si>
  <si>
    <t>BRIANÇON-SARGUES</t>
  </si>
  <si>
    <t>Sarah</t>
  </si>
  <si>
    <t xml:space="preserve">sarah.brianconsargues@sciencespo-lyon.fr </t>
  </si>
  <si>
    <t>DEMONT</t>
  </si>
  <si>
    <t>Anna</t>
  </si>
  <si>
    <t>anna.demont@sciencespo-lyon.fr</t>
  </si>
  <si>
    <t>GUILLAUMONT</t>
  </si>
  <si>
    <t>Ambre</t>
  </si>
  <si>
    <t xml:space="preserve">ambre.guillaumont@sciencespo-lyon.fr </t>
  </si>
  <si>
    <t>GUILLOT</t>
  </si>
  <si>
    <t>Nathan</t>
  </si>
  <si>
    <t>nathan.guillot@sciencespo-lyon.fr</t>
  </si>
  <si>
    <t>JAUDEL</t>
  </si>
  <si>
    <t>Jonathan</t>
  </si>
  <si>
    <t>jonathan.jaudel@sciencespo-lyon.fr</t>
  </si>
  <si>
    <t>LABED</t>
  </si>
  <si>
    <t>Sofia</t>
  </si>
  <si>
    <t>sofia.labed@sciencespo-lyon.fr</t>
  </si>
  <si>
    <t>PEREZ</t>
  </si>
  <si>
    <t>Lisa</t>
  </si>
  <si>
    <t>lisa.perez@sciencespo-lyon.fr</t>
  </si>
  <si>
    <t>ANCEY</t>
  </si>
  <si>
    <t>Julie</t>
  </si>
  <si>
    <t>julie.ancey@sciencespo-lyon.fr</t>
  </si>
  <si>
    <t xml:space="preserve">Profil de l'entreprise </t>
  </si>
  <si>
    <t>Nom de l'entreprise</t>
  </si>
  <si>
    <t xml:space="preserve">Secteur d'activité </t>
  </si>
  <si>
    <t>Dont hommes</t>
  </si>
  <si>
    <t xml:space="preserve">Dont femmes </t>
  </si>
  <si>
    <t>ESS</t>
  </si>
  <si>
    <t>ESUS</t>
  </si>
  <si>
    <t>Entreprise à mission</t>
  </si>
  <si>
    <t>Autre (précisez)</t>
  </si>
  <si>
    <t xml:space="preserve">Gouvernance de l'entreprise </t>
  </si>
  <si>
    <t>Gouvernance démocratique de l'entreprise</t>
  </si>
  <si>
    <t>Justice sociale et inclusion</t>
  </si>
  <si>
    <t>Modèle de communication de l'entreprise</t>
  </si>
  <si>
    <t>Barème</t>
  </si>
  <si>
    <t>TOTAL SUR</t>
  </si>
  <si>
    <t>Cochez si le critère ne s'applique pas à l'entreprise</t>
  </si>
  <si>
    <t>Impact 1 Emploi juste et inclusif</t>
  </si>
  <si>
    <t>Profil des salariés</t>
  </si>
  <si>
    <t>Schéma d'ensemble</t>
  </si>
  <si>
    <t>Immobilier</t>
  </si>
  <si>
    <t>Politique d'achat local</t>
  </si>
  <si>
    <t xml:space="preserve">Coopération </t>
  </si>
  <si>
    <t>Souveraineté numérique</t>
  </si>
  <si>
    <t>Synthèse d’évaluation ​de l'impact social et environnemental</t>
  </si>
  <si>
    <t>Score obtenu</t>
  </si>
  <si>
    <t>Score max applicable</t>
  </si>
  <si>
    <t>Dimension</t>
  </si>
  <si>
    <t>Liste des engagements pris</t>
  </si>
  <si>
    <t>Grille de l'entreprise</t>
  </si>
  <si>
    <t>Aucun engagement</t>
  </si>
  <si>
    <t>Statut (association, société commerciale, SA, SARL, SCOP, groupement, SAS…)</t>
  </si>
  <si>
    <t>Souveraineté économique</t>
  </si>
  <si>
    <t>Mobilité</t>
  </si>
  <si>
    <t>Nombre voiture Crit'air 1</t>
  </si>
  <si>
    <t>Nombre Crit'air 2</t>
  </si>
  <si>
    <t>Nombre Crit'air &gt;3</t>
  </si>
  <si>
    <t>Nombre Crit'air inconu</t>
  </si>
  <si>
    <t>Pas de voiture</t>
  </si>
  <si>
    <t>Question salariale</t>
  </si>
  <si>
    <t>Bien être au travail</t>
  </si>
  <si>
    <t>Politique de l'emploi</t>
  </si>
  <si>
    <t>CRITERE</t>
  </si>
  <si>
    <t>Un fort taux d’absentéisme peut être révélateur d’un certain mal-être au travail.</t>
  </si>
  <si>
    <t>IMPORTANT</t>
  </si>
  <si>
    <t>Quels sont vos engagements à court terme (12 mois) et à long terme (5 ans) afin de vous améliorer ? (Merci de détailler)</t>
  </si>
  <si>
    <t xml:space="preserve">Impact 3 : Gestion respectueuse de l'environnement </t>
  </si>
  <si>
    <t>Impact 4 : Souveraineté, résilience et territoire</t>
  </si>
  <si>
    <t>Mobilité domicile travail</t>
  </si>
  <si>
    <t>Mobilité professionnelle</t>
  </si>
  <si>
    <t>A.</t>
  </si>
  <si>
    <t>B.</t>
  </si>
  <si>
    <t>C.</t>
  </si>
  <si>
    <t>D.</t>
  </si>
  <si>
    <t>E.</t>
  </si>
  <si>
    <t>L’objectif pour les entreprises est d’obtenir un total de points le plus élevé possible, afin de bénéficier de ce dispositif. Cet outil leur permet également de comprendre quels sont les points sur lesquels elles peuvent s’améliorer afin de bénéficier de ce dispositif dans le futur.</t>
  </si>
  <si>
    <t>Vos actions et engagements concernant la gouvernance</t>
  </si>
  <si>
    <t>Quels sont vos objectifs et/ou engagements à court terme (12 mois) et long terme (5 ans) afin de vous améliorer ? (Merci de détailler)</t>
  </si>
  <si>
    <t>Profil des salarié.e.s</t>
  </si>
  <si>
    <t>Vos actions et engagements concernant l'emploi juste et inclusif</t>
  </si>
  <si>
    <t>Vos actions et engagements concernant l'environnement</t>
  </si>
  <si>
    <t xml:space="preserve">Vos actions et engagements </t>
  </si>
  <si>
    <t xml:space="preserve">Notre grille permet aux entreprises de réaliser une auto-évaluation, notamment lorsqu'elles souhaitent candidater auprès de la Métropole de Lyon afin de bénéficier d’une aide au développement. </t>
  </si>
  <si>
    <t xml:space="preserve">Son objectif est simple : il s’agit d’évaluer la démarche de responsabilité sociale et environnementale des entreprises candidates à un soutien de la Métropole. Cet outil possède également des fins pédagogiques et permettra aux entreprises d'évaluer leurs points forts et leurs points faibles en termes d'impact. </t>
  </si>
  <si>
    <t>Impact 1 : Emploi juste et inclusif</t>
  </si>
  <si>
    <t>L’entreprise peut s’aider des documents qu’elle a en sa possession pour répondre aux questions de la grille, documents que la métropole pourra réclamer plus tard, durant l’examen du dossier de candidature.</t>
  </si>
  <si>
    <t>Critère issu de la réflexion du groupe.  Il s’agit ici de mesurer la transparence de l’entreprise, et sa performance en termes de communication</t>
  </si>
  <si>
    <t xml:space="preserve">Impact 2 : Santé globale et bien être au travail </t>
  </si>
  <si>
    <t xml:space="preserve">Ce critère s’inspire de l’Indicateur d’Interdépendance des Entreprises (IET) à leurs Territoires d’implantation, réalisé par l’OREE (Organisation pour le respect de l’environnement dans l’entreprise) :
http://www.oree.org/source/_ancrage_local_2017.pdf </t>
  </si>
  <si>
    <t>Le DPO est obligatoire pour les entreprises qui traitent un grand nombre d’informations personnelles, et dès lors que les informations sont “sensibles”. Sinon, il est fortement encouragé par la CNIL.</t>
  </si>
  <si>
    <t>Plus les données circulent - et circulent loin - plus elles ont de risques d’être compromises. L’Union Européenne a des règles strictes sur la protection des données sensibles.</t>
  </si>
  <si>
    <t>Impact 4   : Souveraineté, résilience et territoire</t>
  </si>
  <si>
    <t>Cet outil a été pensé afin de permettre à la Métropole d’évaluer les entreprises et d’identifier clairement et rapidement leurs points forts et leurs points faibles sur le plan social et environnemental,  afin de lui permettre d’attribuer le plus justement possible son dispositif d’aide au développement aux entreprises les plus vertueuses.</t>
  </si>
  <si>
    <t>En effet, cet outil s’inscrit également dans une perspective de long terme : il permettra à l’entreprise, qui aura l’occasion de renouveler ce test pour de nouvelles demandes les années suivantes, de constater son évolution et ses progrès. De même, il donnera l’occasion à la Métropole de constater les changements des engagements de l'entreprise au fil du temps. Pour cela, la fiche synthèse est un bon indicateur mais dans la grille on trouve également des questions ouvertes qui portent sur les engagements futurs des entreprises, ce qui peut être un indicateur supplémentaire dans le constat de l’évolution de l’entreprise.</t>
  </si>
  <si>
    <t xml:space="preserve">Consommation d'énergie et gestion des ressources et des déchets </t>
  </si>
  <si>
    <t xml:space="preserve">Il existe divers types de moteurs de recherche dits écologiques, tels qu’Ecosia, Lilo ou encore Ecogine. 
Parmi les solutions relatives à un hébergement web écologique, on peut relever l’utilisation d’un cloud, ou encore l’utilisation d’un hébergeur web plus écologique. 
</t>
  </si>
  <si>
    <t>EXPLICATION</t>
  </si>
  <si>
    <t xml:space="preserve">EXPLICATION     
     </t>
  </si>
  <si>
    <t>Dans chaque catégorie se trouvent des questions répondant à différents critères d'évaluation. Les questions se présentent sous deux formes  :</t>
  </si>
  <si>
    <r>
      <t xml:space="preserve">Code APE </t>
    </r>
    <r>
      <rPr>
        <sz val="8"/>
        <color theme="1"/>
        <rFont val="Calibri"/>
        <family val="2"/>
        <scheme val="minor"/>
      </rPr>
      <t>(peut être trouvé depuis www.infogreffe.fr)</t>
    </r>
  </si>
  <si>
    <r>
      <t xml:space="preserve">Numéro SIRET </t>
    </r>
    <r>
      <rPr>
        <sz val="8"/>
        <color theme="1"/>
        <rFont val="Calibri"/>
        <family val="2"/>
        <scheme val="minor"/>
      </rPr>
      <t>(peut être trouvé depuis www.infogreffe.fr)</t>
    </r>
  </si>
  <si>
    <t xml:space="preserve">2-Combien de fois l'instance de gouvernance principale se réunit-elle par an ? </t>
  </si>
  <si>
    <t>Objectifs et/ou engagements à court terme (12 mois) et long terme (5 ans)</t>
  </si>
  <si>
    <t>Points obtenus</t>
  </si>
  <si>
    <t xml:space="preserve">6-De quand date la dernière actualisation du DUER ? </t>
  </si>
  <si>
    <t>9-Pour les entreprises de moins de 20 salarié.e.s, parmi vos effectifs comptez-vous un.e ou des salarié.e.s avec un handicap reconnu ?</t>
  </si>
  <si>
    <t xml:space="preserve">11- En 2019, avez-vous recruté des stagiaires ? </t>
  </si>
  <si>
    <t xml:space="preserve">Combien d'établissements et/ou locaux avez-vous sur le territoire de la Métropole de Lyon ? </t>
  </si>
  <si>
    <t>Formation</t>
  </si>
  <si>
    <t>Télétravail</t>
  </si>
  <si>
    <t>15-Avez-vous embauché des salarié.e.s de plus de 50 ans ces deux dernières années ?</t>
  </si>
  <si>
    <t>17-Avez vous embauché des personnes en réinsertion (chômeur.euse.s de longue durée, ancien.ne.s détenu.e.s...) ces deux dernières années ?</t>
  </si>
  <si>
    <t xml:space="preserve">18-Si oui, combien ? </t>
  </si>
  <si>
    <t xml:space="preserve">21-En 2019, quel est l'écart de rémunération mensuelle entre le plus gros revenu (dirigeant.e ou salarié.e) et le/la salarié.e le/la moins payé.e ? </t>
  </si>
  <si>
    <t>Avoir des fournisseurs labellisés – surtout si ces labels reposent sur des exigences sociales et environnementales – permet à l’entreprise de s’assurer de la qualité des produits et des engagements du fournisseur. En effet, les labels sont souvent accordés après la validation d’un cahier des charges strict. Le fait de choisir des fournisseurs labellisés peut donner une indication des valeurs et des engagements de l’entreprise en matière environnementale et sociale.</t>
  </si>
  <si>
    <t xml:space="preserve">Le règlement n° 97-02 du Comité de la réglementation bancaire et financière du 21 février 1997 relatif au contrôle interne des établissements de crédit et des entreprises d’investissement donne la définition suivante: le PCA représente l’ensemble des mesures visant à assurer, selon divers scénarios de crises, y compris face à des chocs extrêmes, le maintien, le cas échéant de façon temporaire selon un mode dégradé, des prestations de services ou d’autres tâches opérationnelles essentielles ou importantes de l’entreprise, puis la reprise planifiée des activités.
Pour plus de détails, vous pouvez consulter la brochure suivante : https://www.economie.gouv.fr/files/hfds-guide-pca-plan-continuite-activite-_sgdsn.pdf </t>
  </si>
  <si>
    <t>42- Utilisez-vous un système de commissions (par exemple pour les commerciaux) ?</t>
  </si>
  <si>
    <t xml:space="preserve">43-Prenez vous en charge les titres de transports de vos salarié.e.s (trajet domicile-travail) au-delà des obligations légales ? </t>
  </si>
  <si>
    <t>45-L'entreprise a-t-elle déjà réalisé un bilan GES Scope ou compte-t-elle le faire dans les 12 mois à venir ?</t>
  </si>
  <si>
    <t>49-Avez-vous mis en place un tri des déchets au sein de votre entreprise ?</t>
  </si>
  <si>
    <t>54-Si vous êtes propriétaire, quelle est l'étiquette DPE de la majorité (en m²) des locaux de l'entreprise dans la métropole de Lyon ?</t>
  </si>
  <si>
    <t xml:space="preserve">56-L'entreprise est-elle engagée dans une démarche de réduction de sa consommation énergétique (travaux, équipement…) et a-t-elle entamé ou prévoit-elle (dans les 12 mois) des actions en ce sens ? </t>
  </si>
  <si>
    <t>60-Impact de vos véhicules de fonction sur l'environnement : en moyenne quelle vignette Crit'air possèdent vos véhicules ?</t>
  </si>
  <si>
    <t xml:space="preserve">64-L'entreprise investit-elle en Recherche et Développement sur le territoire de la Métropole ? </t>
  </si>
  <si>
    <t xml:space="preserve">68-L’entreprise est-elle engagée dans des projets de synergie thématique ou territoriale (mutualisation d’actifs et de savoir-faire, échanges inter-entreprises) ?  </t>
  </si>
  <si>
    <t xml:space="preserve">14-Si oui combien ? </t>
  </si>
  <si>
    <t>16-Si oui, combien ?</t>
  </si>
  <si>
    <t>Afin d’évaluer au mieux les actions, les objectifs et les engagements de l’entreprise, les étudiant.e.s de la Public Factory de Sciences Po Lyon ont imaginé une grille sous la forme d’un classeur Excel qui évalue les entreprises dans quatre catégories :</t>
  </si>
  <si>
    <r>
      <t xml:space="preserve">1) Certaines questions font l'objet d'un </t>
    </r>
    <r>
      <rPr>
        <b/>
        <sz val="11"/>
        <color theme="1"/>
        <rFont val="Calibri"/>
        <family val="2"/>
        <scheme val="minor"/>
      </rPr>
      <t>barème allant de 0,5 à 2</t>
    </r>
    <r>
      <rPr>
        <sz val="11"/>
        <color theme="1"/>
        <rFont val="Calibri"/>
        <family val="2"/>
        <scheme val="minor"/>
      </rPr>
      <t xml:space="preserve"> : en fonction de votre réponse, vous obtiendrez un certain nombre de points. Pour répondre à ces questions, cliquez sur la case réponse puis sur la petite flèche qui apparaît à droite de la cellule ; un menu déroulant apparaîtra à l'écran et vous n'aurez plus qu'à choisir la réponse correspondante.                                                                                                                                                                                                                                                                                                                                  </t>
    </r>
  </si>
  <si>
    <t>A la fin du test, les points sont répertoriés dans un tableau synthétique qui se trouve en feuille 3 du tableur ("Synthèse"). Sous le tableau vous trouverez un graphique en étoile : celui-ci permet, grâce aux données du tableau, de donner une vision claire et illustrée de l’impact de l’entreprise dans chacune des quatre catégories. Plus la pointe de l’étoile est éloignée du centre du graphique, plus l’entreprise a un résultat élevé dans la catégorie concernée.</t>
  </si>
  <si>
    <t xml:space="preserve">Nb : La dernière feuille du tableur, "Explication des critères", précise les fondements méthodologiques de chacun des critères. Elle pourra vous aider à répondre aux questions en cas d'incompréhension et justifie les choix de critères. </t>
  </si>
  <si>
    <t>Indiquez si l'entreprise a pris un engagement sociétal inscrit dans ses statuts</t>
  </si>
  <si>
    <r>
      <t>1-Quelle part des sièges de l’instance de gouvernance principale est occupée par des salarié.e.s de l'entreprise ? (En %)</t>
    </r>
    <r>
      <rPr>
        <sz val="8"/>
        <color rgb="FF000000"/>
        <rFont val="Calibri"/>
        <family val="2"/>
        <scheme val="minor"/>
      </rPr>
      <t xml:space="preserve"> (Par exemple :  CA, Codir, Comex…)</t>
    </r>
  </si>
  <si>
    <t>5-Les salarié.e.s sont-ils/elles impliqué.e.s dans l’analyse des risques (document unique d'évaluation des risques) ?</t>
  </si>
  <si>
    <t>Souhaitez-vous porter à notre connaissance d'autres actions que vous avez menées ? (Merci de détailler)</t>
  </si>
  <si>
    <t>8-Pour les entreprises de plus de 20 salarié.e.s, quelle est la part de salarié.e.s avec un handicap reconnu dans l'entreprise ?</t>
  </si>
  <si>
    <t xml:space="preserve">10-En 2019, quelle était la part de salarié.e.s en CDD ou intérim ? </t>
  </si>
  <si>
    <t>13- En 2019, avez -vous recruté des apprenti.e.s et/ou alternant.e.s ?</t>
  </si>
  <si>
    <t xml:space="preserve">27-Votre entreprise dispose-t-elle d'un accord/d'une convention de télétravail ? </t>
  </si>
  <si>
    <t>28-Cet accord a-t-il été élaboré de manière collective avec des représentant.e.s du personnel ?</t>
  </si>
  <si>
    <t>Bien-être au travail</t>
  </si>
  <si>
    <t>39- Vos salarié.e.s ont-ils/elles la possibilité d’aménager leur temps de travail (flexibilité des horaires) ?</t>
  </si>
  <si>
    <r>
      <t xml:space="preserve">37- Avez-vous mis en place des aménagements dans vos locaux pour améliorer le confort de vos salariés </t>
    </r>
    <r>
      <rPr>
        <sz val="8"/>
        <color theme="1"/>
        <rFont val="Calibri"/>
        <family val="2"/>
        <scheme val="minor"/>
      </rPr>
      <t>(Fruits à volonté, postes de travail confortables, confort thermique, cloisons amovibles, douches, etc.) ?</t>
    </r>
  </si>
  <si>
    <t xml:space="preserve">40-Avez-vous mis en place des possibilités d'activités sportives entre les salarié.e.s ? </t>
  </si>
  <si>
    <t xml:space="preserve">41- Avez-vous mis en place un séminaire annuel avec l'ensemble des salarié.e.s ? </t>
  </si>
  <si>
    <t>Vos actions et engagements concernant la santé globale et le bien-être au travail</t>
  </si>
  <si>
    <t>47- Avez-vous des fournisseurs labellisés (Bio, Ecolabel européen, NF Environnement, One Voice, etc.) pour vos matières premières de production ?</t>
  </si>
  <si>
    <t>59-L'entreprise favorise-t-elle l'usage du train/covoiturage/autopartage/transports en commun à l'usage individuel de la voiture dans ses déplacements professionnels ?</t>
  </si>
  <si>
    <t>Nombre voiture(s) électrique(s), hybride(s) et Crit'air 0</t>
  </si>
  <si>
    <t xml:space="preserve">66-Votre entreprise est-elle impliquée dans des projets de mécénat financier ou de compétences lors des deux dernières années ? </t>
  </si>
  <si>
    <t>71-L'entreprise a-t-elle désigné un.e délégué.e à la protection des données (DPO) (interne ou externe) ?</t>
  </si>
  <si>
    <t>77-Quelle est la part de capitaux français dans l'entreprise ?</t>
  </si>
  <si>
    <t xml:space="preserve">Impact 2 Santé globale et bien-être au travail </t>
  </si>
  <si>
    <t>Points max théoriques</t>
  </si>
  <si>
    <t>Points max applicables</t>
  </si>
  <si>
    <t xml:space="preserve">Ce critère est une adaptation d’un critère de l’Impact Score. </t>
  </si>
  <si>
    <t xml:space="preserve">Ce critère est inspiré de l’Impact Score. Ce critère permet de mieux cerner à quel point la gouvernance est démocratique au sein de l’entreprise. </t>
  </si>
  <si>
    <t xml:space="preserve">La loi Copé-Zimmerman fixe une obligation légale à 40% de femmes au CA pour les entreprises de +500 salarié.e.s. Dans le cadre de notre outil basé sur les TPE-PME-ETI, nos objectifs sont un peu amoindris. </t>
  </si>
  <si>
    <t>4-Les résultats de l'entreprise sont-ils présentés chaque année à des acteurs de la société civile ? (Associations, réseaux, acteurs publics, etc.)</t>
  </si>
  <si>
    <t xml:space="preserve">Ce critère est inspiré de l’Impact score. On s’interroge ici sur le partage de la valeur ajoutée et sur la question de la présence de dividendes. </t>
  </si>
  <si>
    <t>Le DUER est une obligation légale. Il est prévu par l’article R4121-1 du Code du travail. L’employeur.euse est responsable de ce document, même s’il/elle peut en déléguer la réalisation pratique à un.e tiers. Il est préférable qu’il/elle l’établisse avec ses salarié.e.s ou leurs représentant.e.s, mais il/elle peut aussi l’établir seul.e ou avec l’aide de personnes ou d’organismes ressources en matière d’évaluation des risques professionnels.
Le  DUER doit refléter la situation présente de l’entreprise. Il est obligatoire de le tenir à jour : au minimum chaque année ; lors de toute décision d'aménagement important modifiant les conditions de santé, d’hygiène et de sécurité ou les conditions de travail dans votre entreprise ; lorsqu'une information supplémentaire sur l'évaluation d'un risque professionnel dans une unité de travail est recueillie, c’est-à-dire après avoir analysé le risque de répétition d’un accident de travail déjà survenu.
En l’absence de mise à jour du DUER, l’employeur.euse est passible de l’amende prévue pour les contraventions de 5ème classe (art. R. 4741-1 du Code du travail) et s’expose à devoir, sous astreinte, régulariser la situation. Un DUER insuffisant constitue, en outre, un manquement de l’employeur.euse susceptible d’engager la responsabilité pénale de l’employeur.euse en cas d’accident</t>
  </si>
  <si>
    <t xml:space="preserve">Un rapport RSE (ou Rapport de Responsabilité Sociale d’Entreprise) est un document périodique (généralement annuel) publié par une entreprise pour rendre compte de ses actions et de ses résultats en matière de responsabilité sociale d’entreprise. C’est donc un document qui synthétise et rend publique toutes les informations sur les actions mises en place par l’entreprise pour respecter les principes du développement durable. Aujourd’hui, le rapport RSE se nomme officiellement la Déclaration de performance extra-financière, devenue obligatoire en 2017 mais uniquement pour les entreprises avec un chiffre d'affaires supérieur à 100 millions d’euros ou une masse salariale supérieure à 500 employé.e.s. Pour plus de détails, vous pouvez consulter le lien suivant : https://youmatter.world/fr/definition/definition-rapport-rse/ </t>
  </si>
  <si>
    <t xml:space="preserve">L’obligation légale est de 6% de travailleur.euse.s handicapé.e.s dans les entreprises. Et la moyenne nationale est de 4%. Ce critère est une adaptation d’un critère de l’Impact Score. </t>
  </si>
  <si>
    <t xml:space="preserve">Permet aux entreprises qui ne sont pas soumises à l’obligation légale de tout de même valoriser ce type d’initiative. Ce critère est une adaptation d’un critère de l’Impact Score. </t>
  </si>
  <si>
    <t>En moyenne, environ 12% des salarié.e.s sont en CDD en France, mais le taux d'embauche en CDD explose dans les dernières tendances</t>
  </si>
  <si>
    <t>Ces deux critères permettent de mieux appréhender la politique de formation de l'entreprise. Il s'agit de critères nés de la refléxion personnelle des étudiant.e.s.</t>
  </si>
  <si>
    <t xml:space="preserve"> L’embauche des seniors est beaucoup plus significative de la non-discrimination à l’emploi que la part de seniors dans l’entreprise (qui peuvent avoir été embauché.e.s à un âge bien moins avancé). Nous considérons qu’un délai de 2 ans est un bon indicateur des tendances récentes de l’entreprise. Ce critère est une adaptation d’un critère de l’Impact Score. </t>
  </si>
  <si>
    <t xml:space="preserve">Cette question ouverte se justifie de la même façon que la précédente mais permet d’avoir une idée beaucoup plus précise de l'écart.
Ce critère est une adaptation d’un critère de l’Impact Score. 
L’article 3332-17-1 du Code du travail portant sur l’agrément ESUS limite la rémunération des plus hauts salaires à 10 fois le salaire minimum légal ou celui de la convention collective s’il est plus élevé. L’écart entre le plus haut et le plus bas salaire nous permet d’avoir une vision plus précise de la situation salariale de l’entreprise.
</t>
  </si>
  <si>
    <t xml:space="preserve">L’Index, sur 100 points, se calcule à partir de 4 à 5 indicateurs selon que l’entreprise fait moins ou plus de 250 salarié.e.s :
- L’écart de rémunération femmes-hommes
- L’écart de répartition des augmentations individuelles
- L’écart de répartition des promotions (uniquement dans les entreprises de plus de 250 salarié.e.s)
- Le nombre de salariées augmentées à leur retour de congé de maternité
- La parité parmi les 10 plus hautes rémunérations.
L'index est obligatoire à remplir pour toutes les entreprises de plus de 50 salarié.e.s et est facile à remplir.
Ce critère est une adaptation d’un critère de l’Impact Score. 
</t>
  </si>
  <si>
    <t>Selon l’URSSAF, en règle générale, l'employeur.euse est chargé.e de fournir, d'installer et d'entretenir les équipements nécessaires au télétravail régulier, sauf si le/la télétravailleur.euse utilise son propre équipement.</t>
  </si>
  <si>
    <t>Les accidents du travail sont révélateurs de la sécurité du travail. Les seuils de réponses ont été fixés par le groupe de façon arbitraire selon notre propre réflexion.</t>
  </si>
  <si>
    <t xml:space="preserve">La mise en place d’une politique de bien-être au travail passe par un certain nombre d’obligations légales de construction d’une démarche de prévention des risques.  En complément de cela, la mise à disposition des salarié.e.s d’un certain nombre d’infrastructures et la création d’un espace de travail agréable, peuvent s’avérer tout à fait positives. </t>
  </si>
  <si>
    <t>Les modes de transport doux caractérisent tous les modes de transports sans moteurs, qui ne génèrent pas de pollution ou de gaz à effet de serre (la marche, le vélo, la trottinette…).</t>
  </si>
  <si>
    <t>https://travail-emploi.gouv.fr/droit-du-travail/la-remuneration/article/la-prise-en-charge-des-frais-de-transport-par-l-employeur. Dans les conditions et limites mentionnées dans la présente fiche, l’employeur.euse :
Doit prendre en charge une partie du prix des titres d’abonnements souscrits par ses salarié.e.s pour leurs déplacements entre leur résidence habituelle et leur lieu de travail. Ces déplacements doivent être accomplis au moyen de transports publics de personnes ou de services publics de location de vélos. 
·Cette obligation s’applique à toutes les entreprises, quel que soit leur effectif. Des avantages fiscaux et sociaux sont prévus pour les salarié.e.s qui ne peuvent pas bénéficier de ces dispositions ;
Peut prendre en charge, au titre des déplacements entre la résidence habituelle et le lieu de travail, tout ou partie des frais de carburant et des frais exposés pour l’alimentation de véhicules électriques, hybrides rechargeables ou hydrogène engagés par les salariés, ainsi que des frais engagés par les salariés se déplaçant avec leur cycle ou cycle à pédalage assisté personnel ou en tant que conducteur ou passager en covoiturage, ou en transports publics de personnes à l’exception des frais d’abonnement mentionnés ci-dessus, ou à l’aide d’autres services de mobilité partagée.</t>
  </si>
  <si>
    <t xml:space="preserve">L’empreinte carbone est une unité de mesure de la quantité de gaz à effet de serre (GES) émise par un objet, une entreprise ou un État. 
La réduction de l’empreinte carbone peut être entreprise par le biais de différents éléments tels que l’utilisation d’énergies renouvelables, la mise en place de politiques de tri et de recyclage ou encore l’utilisation de modes de transport peu polluants. Il est également possible de mettre en place une politique de compensation des émissions des gaz à effet de serre. 
Le bilan carbone est préalable à toute politique de réduction de l’empreinte carbone d’une entreprise. Il permet d’évaluer les émissions de GES liées à l’activité d’une société. Trois catégories d’émissions doivent être distinguées, afin d’identifier au mieux les sources d’émissions qui seront prises en compte dans le bilan. 
Le SCOPE 1 mesure les émissions directes de GES. Elles proviennent généralement des installations fixes ou mobiles situées à l’intérieur du périmètre organisationnel, c'est-à-dire de sources détenues ou contrôlées par l’organisme comme par exemple : combustion des sources fixes et mobiles, procédés industriels hors combustion, émissions des ruminants, etc. 
Le SCOPE 2 mesure les émissions à énergie indirecte, généralement associées à la production d’électricité, de chaleur ou de vapeur importée pour les activités de l’organisation.
Le SCOPE 3 mesure les autres émissions indirectes généralement produites par les activités de l’organisation qui ne sont pas comptabilisées dans le SCOPE 2 mais qui sont liées à la chaîne de valeur complète (exemple : l’achat de matières premières, de services ou autres produits, déplacements des salarié.e.s, transport amont et aval des marchandises, gestions des déchets générés par les activités de l’organisme, utilisation et fin de vie des produits et services vendus, immobilisation des biens et équipements de productions…etc.)
Ces critères sont inspirés de l’Impact Score.
</t>
  </si>
  <si>
    <t xml:space="preserve">Critère issu de la réflexion des étudiant.e.s, sur la base de recommandations de l’ADEME. 
Parmi les nombreuses démarches de réduction de sa consommation énergétique, on peut relever la réduction de la consommation des appareils informatiques, la réduction de l’éclairage extérieur, ou encore l’entretien de sa pompe à chaleur ou de sa climatisation ou encore les travaux de rénovation énergétique.
Si réduire sa consommation énergétique est un geste écologique, c’est aussi une action qui permet de réaliser des économies financières. </t>
  </si>
  <si>
    <t>Le Diagnostic de Performance Energétique (DPE) est un document qui vise à évaluer la quantité d'énergie et de gaz à effet de serre consommée ou dégagée par un logement.</t>
  </si>
  <si>
    <t xml:space="preserve">Les travaux de rénovation énergétique permettent de réduire à moyen terme le poids des dépenses d’énergie sur le budget annuel des entreprises. Ces travaux peuvent concerner l’enveloppe du bâtiment (isolation thermique, les ouvertures et la ventilation) ou le chauffage par exemple.
Ce critère est une adaptation d’un critère de l’Impact Score. 
</t>
  </si>
  <si>
    <t>Avec 31% des émissions françaises de gaz à effet de serre, le transport est la première source d’émissions de CO2, devant les bâtiments, l’agriculture et l’industrie tous trois ex æquo. Sur des trajets longue distance, l’impact de l’avion est environ 200 fois supérieur au TGV pour un trajet en France ou en Europe. (ADEME)</t>
  </si>
  <si>
    <t>Les modes de transport doux caractérisent tous les modes de transports sans moteurs, qui ne génèrent pas de pollution ou de gaz à effet de serre (la marche, le vélo, la trottinette…). (CNFPT)</t>
  </si>
  <si>
    <t xml:space="preserve">Le certificat qualité de l’air permet de favoriser les véhicules les moins polluants :
- Modalités de stationnement favorables ;
- Conditions de circulation privilégiées ;
- Possibilité de circuler dans les zones à faibles émissions mobilité (ZFE-m) ou en cas de pic de pollution.
Le certificat qualité de l’air est obligatoire pour circuler dans les zones à faibles émissions mobilité instaurées sur certains territoires (Grenoble, Lyon et les communes à leurs alentours, Paris et une partie de la métropole du Grand Paris) ou pour circuler lorsque le préfet/la préfète instaure la circulation différenciée lors de certains épisodes de pollution.
</t>
  </si>
  <si>
    <t>Critère issu de la réflexion personnelle des étudiant.e.s. Il a pour but de constater la participation de votre entreprise à la vie économie de la Métropole de Lyon.</t>
  </si>
  <si>
    <t>Critère issu de la réflexion personnelle des étudiant.e.s.</t>
  </si>
  <si>
    <t>Ce critère est issu de la réflexion des étudiant.e.s. Un système informatique défaillant peut être source de pertes de données considérables et de dégâts financiers d’importance. Sans dispositif performant de sécurité informatique de l’entreprise, les risques encourus sont non négligeables.</t>
  </si>
  <si>
    <t>Impact 2 : Santé globale et bien-être au travail</t>
  </si>
  <si>
    <t>12-Si oui, combien ? *</t>
  </si>
  <si>
    <t>14- Si oui, combien ? *</t>
  </si>
  <si>
    <t>16-Si oui, combien ? *</t>
  </si>
  <si>
    <t>18-Si oui, combien ? *</t>
  </si>
  <si>
    <t>20-Si oui, combien ? *</t>
  </si>
  <si>
    <t>23-Quel est le nombre de salarié.e.s ayant suivi une formation au cours de l'année N-1 ?*</t>
  </si>
  <si>
    <t>25-Quel est le nombre total d'heures de formation ?*</t>
  </si>
  <si>
    <t>38- Si oui, qu'avez-vous mis en place ?*</t>
  </si>
  <si>
    <t>44-Qu'avez-vous mis en place pour favoriser l'usage de modes de transport doux et/ou partagés (prime vélo, forfait mobilités durables…) ? *</t>
  </si>
  <si>
    <t>46-Si oui lequel (1, 2 ou 3) et quels résultats avez-vous obtenus ?*</t>
  </si>
  <si>
    <t>48-Si oui, merci de préciser le pourcentage des achats concernés et le(s) label(s) ? *</t>
  </si>
  <si>
    <t>51-Qu'avez-vous mis en place afin de réduire votre consommation de matériaux et fournitures ?*</t>
  </si>
  <si>
    <t>53-Si oui, qu'avez-vous mis en place ? *</t>
  </si>
  <si>
    <t>57-Si oui, le(s)quel(s)? *</t>
  </si>
  <si>
    <t>62- Quels sont les dispositifs développés pour privilégier des fournisseurs/prestataires locaux (Rhône et départements limitrophes) dans votre fonctionnement courant ? *</t>
  </si>
  <si>
    <t>63-Quels sont les dispositifs développés pour privilégier des fournisseurs/prestataires français dans votre fonctionnement courant ? *</t>
  </si>
  <si>
    <t>65-Si oui, comment ?*</t>
  </si>
  <si>
    <t>67-Si oui, comment ?*</t>
  </si>
  <si>
    <t>69-Si oui, le(s)quel(s) ?*</t>
  </si>
  <si>
    <t>Parmi tous les types de formation, celle en interne est une excellente occasion pour les salariés d'acquérir de nouvelles compétences et qualifications. Elle offre aux employés l'opportunité de pouvoir approfondir leurs connaissances.</t>
  </si>
  <si>
    <t xml:space="preserve">https://travail-emploi.gouv.fr/droit-du-travail/la-vie-du-contrat-de-travail/article/teletravail-mode-d-emploi 
La loi sur le renforcement du dialogue social crée un droit au télétravail pour les salarié.e.s. A la charge de l'employé.e d'en faire la demande, en cas de refus l’employeur.euse doit motiver celui-ci. 
Art. L1222-9 à L1222-11 du Code du travail
</t>
  </si>
  <si>
    <t xml:space="preserve">Cette question est à titre indicatif. </t>
  </si>
  <si>
    <t>Ce critère est né de la réflexion personnelle des étudiant.e.s.</t>
  </si>
  <si>
    <t>Critère issu de la réflexion des étudiant.e.s. Ce critère nous donne une indication sur les objectifs de l’entreprise en matière de réduction de l’émission de déchets ou autres émissions polluantes.</t>
  </si>
  <si>
    <r>
      <t>22- Pour les entreprises de plus de 50 salarié.e.s, veuillez remplir cet index d'égalité professionnelle femme-homme et entrer votre résultat.</t>
    </r>
    <r>
      <rPr>
        <sz val="8"/>
        <color theme="1"/>
        <rFont val="Calibri"/>
        <family val="2"/>
        <scheme val="minor"/>
      </rPr>
      <t xml:space="preserve"> (https://index-egapro.travail.gouv.fr/simulateur/43332d7a-8597-11eb-ade8-000d3ae6e201  (ce site du Ministère du Travail est sécurisé)</t>
    </r>
  </si>
  <si>
    <t xml:space="preserve">2) Nous avons également posé des questions plus "ouvertes" (signalées par une astérisque) afin de permettre aux entreprises de s'exprimer de la meilleure manière possible et à leur avantage sur des sujets qui ne se prêtent pas au format des questions à points. L'interprétation des réponses à ces questions reposera entièrement sur l'appréciation de l'agent en charge de l'examen du dossier. </t>
  </si>
  <si>
    <t>Cette production est issue d'un projet réalisé dans le cadre d'un travail universitaire par un groupe d'étudiant.e.s de 4ème année à l'Institut d'Etudes Politique de Lyon en 2020-2021. Les étudiant.e.s ont été encadré.e.s par M. Alix de Saint-Albin.</t>
  </si>
  <si>
    <t>3-Quelle part de femmes siège à l'instance de gouvernance principale de l'entreprise ? (Indiquez un %)*</t>
  </si>
  <si>
    <t>19-Avez-vous embauché des personnes accédant à leur premier emploi durable (CDI, CDD de + de 12 mois) ces deux dernières années ?</t>
  </si>
  <si>
    <t>29-En moyenne quel est le volume de jours télétravaillés mensuels pour un.e salarié.e (en 2019) ?*</t>
  </si>
  <si>
    <t>55-Si vous êtes locataire, quelle est l'étiquette de diagnostic de performance énergétique de la majorité (en m²) des locaux de l'entreprise dans la métropole de Lyon ?*</t>
  </si>
  <si>
    <t>75-De quand date la dernière actualisation de votre plan de continuité d'activité (PCA) ou plan de reprise d'activité (PRA) ?</t>
  </si>
  <si>
    <t xml:space="preserve">Le télétravail peut être mis en place de trois manières différentes : par un simple accord avec le salariés, par tout moyen (accord oral, email, courrier...); par un accord collectif; par une charte élaborée par l'employeur, après avis du comité social et économique, s'il existe. </t>
  </si>
  <si>
    <t xml:space="preserve">Dans tous les cas, lorsque l'employeur refuse le bénéfice du télétravail à un salarié qui occupe un poste qui le permet, il doit motiver sa réponse. </t>
  </si>
  <si>
    <t xml:space="preserve">Le turnover calcule la rotation du personnel dans une entreprise. Il peut être utilisé comme un des instruments de mesure du bien-être au travail. Cependant, le chiffre en donnée absolue n'est pas révélateur en tant que tel. Il convient de prendre en compte le contexte de l'entreprise (secteur d'actvité, start-up ou non...). En effet, dans le cas des start-ups, le turnover peut-être important du fait du dynamisme de ces entreprises. </t>
  </si>
  <si>
    <t xml:space="preserve">La flexibilité des horaires permet aux collaborateur.ice.s d’aménager leur temps de travail : ils/elles travaillent autant, mais différemment. Elle doit être prévue dans le contrat de travail.
La flexibilité du travail permet au salarié/à la salariée de passer plus de temps avec sa famille, de mieux organiser sa vie privée, de diminuer le stress. Cela peut également éviter de se déplacer pendant les heures de pointe et donc de réduire la consommation d’essence et de temps pour les salarié.e.s.
Du côté de l'employeur, la flexibilité des horaires peut présenter un avantage : engagement plus important des salarié.e.s, baisse de l’absentéisme et des retards. 
</t>
  </si>
  <si>
    <t xml:space="preserve">Une surcharge de travail, des objectifs insuffisamment définis, des relations difficiles avec la hiérarchie ou les collègues ou encore un manque d’autonomie peuvent engendrer des situations de stress accru au travail. 
Un système de commissions peut engendrer une situation de stress d’un même ordre.
</t>
  </si>
  <si>
    <t xml:space="preserve">https://www.legifrance.gouv.fr/loda/id/JORFTEXT000032187830/
Le décret n° 2016-288 du 10 mars 2016 portant diverses dispositions d'adaptation et de simplification dans le domaine de la prévention et de la gestion des déchets, impose aux producteur.ice.s et détenteur.ice.s de déchets, quelle que soit la quantité produite, de trier leurs déchets de papier, métal, plastique, verre et bois.
</t>
  </si>
  <si>
    <r>
      <t xml:space="preserve">Votre entreprise exerce-t-elle dans l'une de ces activités : </t>
    </r>
    <r>
      <rPr>
        <sz val="10"/>
        <rFont val="Calibri"/>
        <family val="2"/>
        <scheme val="minor"/>
      </rPr>
      <t xml:space="preserve">Santé et sciences de la vie, Alimentation, Textile, BTP, Cleantech, Mobilité et transport, Energie, Chimie &amp; Environnement ? </t>
    </r>
  </si>
  <si>
    <t xml:space="preserve">Votre siège et/ou un de vos établissements se situent-ils dans un des quartiers de la politique de la ville ? </t>
  </si>
  <si>
    <t>Quel était le nombre d'équivalent temps plein de vos établissements en Métropole de Lyon au 31/12/2019 ?</t>
  </si>
  <si>
    <t>Effectif total au 31/12/2019 des établissements en métropole de Lyon</t>
  </si>
  <si>
    <t>Dont en CDI</t>
  </si>
  <si>
    <t>Dont en CDD, CDDI, CDI de mission</t>
  </si>
  <si>
    <r>
      <t xml:space="preserve">Les réponses attendues sont de deux types : 
-Si une </t>
    </r>
    <r>
      <rPr>
        <b/>
        <sz val="14"/>
        <color theme="1"/>
        <rFont val="Calibri (Corps)"/>
      </rPr>
      <t xml:space="preserve">flèche déroulante </t>
    </r>
    <r>
      <rPr>
        <sz val="14"/>
        <color theme="1"/>
        <rFont val="Calibri"/>
        <family val="2"/>
        <scheme val="minor"/>
      </rPr>
      <t xml:space="preserve">apparaît en bas à droite de l'espace réservé à la réponse, cela signifie que les </t>
    </r>
    <r>
      <rPr>
        <b/>
        <sz val="14"/>
        <color theme="1"/>
        <rFont val="Calibri"/>
        <family val="2"/>
        <scheme val="minor"/>
      </rPr>
      <t xml:space="preserve">réponses sont limitées </t>
    </r>
    <r>
      <rPr>
        <sz val="14"/>
        <color theme="1"/>
        <rFont val="Calibri"/>
        <family val="2"/>
        <scheme val="minor"/>
      </rPr>
      <t>et sont à sélectionner parmis les réponses données dans le menu déroulant. 
-</t>
    </r>
    <r>
      <rPr>
        <b/>
        <sz val="14"/>
        <color theme="1"/>
        <rFont val="Calibri"/>
        <family val="2"/>
        <scheme val="minor"/>
      </rPr>
      <t>Sinon,</t>
    </r>
    <r>
      <rPr>
        <sz val="14"/>
        <color theme="1"/>
        <rFont val="Calibri"/>
        <family val="2"/>
        <scheme val="minor"/>
      </rPr>
      <t xml:space="preserve"> nous vous invitons à </t>
    </r>
    <r>
      <rPr>
        <b/>
        <sz val="14"/>
        <color theme="1"/>
        <rFont val="Calibri"/>
        <family val="2"/>
        <scheme val="minor"/>
      </rPr>
      <t>rédiger une réponse librement</t>
    </r>
    <r>
      <rPr>
        <sz val="14"/>
        <color theme="1"/>
        <rFont val="Calibri"/>
        <family val="2"/>
        <scheme val="minor"/>
      </rPr>
      <t>.
Nous vous invitons également à consulter l'onglet "</t>
    </r>
    <r>
      <rPr>
        <b/>
        <sz val="14"/>
        <color theme="1"/>
        <rFont val="Calibri"/>
        <family val="2"/>
        <scheme val="minor"/>
      </rPr>
      <t>Explication des critères</t>
    </r>
    <r>
      <rPr>
        <sz val="14"/>
        <color theme="1"/>
        <rFont val="Calibri"/>
        <family val="2"/>
        <scheme val="minor"/>
      </rPr>
      <t xml:space="preserve">" afin d'en découvrir les attendus mais aussi d'en saisir l'utilité.
Par ailleurs, les questions signalées par un astérisque sont des questions ouvertes vous permettant d'exprimer librement des pratiques que vous souhaitez mettre en valeur. Ces réponses ouvertes sont soumises à l'interprétation de l'agent en charge de l'examen du dossier. </t>
    </r>
  </si>
  <si>
    <r>
      <t xml:space="preserve">7-L’entreprise produit-elle chaque année un rapport RSE </t>
    </r>
    <r>
      <rPr>
        <sz val="10"/>
        <color rgb="FF000000"/>
        <rFont val="Calibri"/>
        <family val="2"/>
        <scheme val="minor"/>
      </rPr>
      <t>(obligatoire si CA ou bilan &gt;100 millions €  et/ou nombre de salariés &gt;500)</t>
    </r>
    <r>
      <rPr>
        <sz val="11"/>
        <color rgb="FF000000"/>
        <rFont val="Calibri"/>
        <family val="2"/>
        <scheme val="minor"/>
      </rPr>
      <t xml:space="preserve"> ? </t>
    </r>
  </si>
  <si>
    <t>24-Dont proportion de formations internes ?*</t>
  </si>
  <si>
    <t>26-Votre entreprise a-t-elle un organisme de formation interne ?*</t>
  </si>
  <si>
    <t>30-En cas de refus de mise en place du télétravail, quelles sont les raisons ? *</t>
  </si>
  <si>
    <t>31-Parmi les salarié.e.s ayant la possibilité de télétravailler, quelle part télétravaille plus de deux fois par mois ? *</t>
  </si>
  <si>
    <t>32-L'entreprise propose-t-elle aux salarié.e.s une aide à l'équipement dans le cadre du télétravail (matériel informatique, abonnements, etc.) ?</t>
  </si>
  <si>
    <t>33-Quelle part de vos salarié.e.s a subi un accident du travail durant ces deux dernières années ?</t>
  </si>
  <si>
    <r>
      <t xml:space="preserve">34-Quel est votre taux de turnover pour l'année 2020 ? * </t>
    </r>
    <r>
      <rPr>
        <sz val="10"/>
        <color theme="1"/>
        <rFont val="Calibri"/>
        <family val="2"/>
        <scheme val="minor"/>
      </rPr>
      <t>( (nombre de départ(s) + nombre d'arrivée(s) / 2)/effectif total)</t>
    </r>
  </si>
  <si>
    <r>
      <t xml:space="preserve">35-Quel est votre taux d'absentéisme pour l'année 2020 ? </t>
    </r>
    <r>
      <rPr>
        <sz val="10"/>
        <color theme="1"/>
        <rFont val="Calibri"/>
        <family val="2"/>
        <scheme val="minor"/>
      </rPr>
      <t>((nombre d'heures travaillées / nombre d'heures théoriquement travaillées)x100)*</t>
    </r>
  </si>
  <si>
    <t xml:space="preserve">52-Pour les entreprises de fabrication/production, avez-vous mis en place une politique de moindre impact de votre processus de production ? </t>
  </si>
  <si>
    <t>58-Les agents de l'entreprises utilisent-ils l'avion pour vos déplacements en France métropolitaine?</t>
  </si>
  <si>
    <r>
      <t xml:space="preserve">50-Qu’avez-vous mis en place afin de réduire votre consommation énergétique ? </t>
    </r>
    <r>
      <rPr>
        <sz val="9"/>
        <color theme="1"/>
        <rFont val="Calibri"/>
        <family val="2"/>
        <scheme val="minor"/>
      </rPr>
      <t>(Utilisation de LED, réduction de la consommation des appareils informatiques, réduction du chauffage, etc.)</t>
    </r>
    <r>
      <rPr>
        <sz val="11"/>
        <color theme="1"/>
        <rFont val="Calibri"/>
        <family val="2"/>
        <scheme val="minor"/>
      </rPr>
      <t>*</t>
    </r>
  </si>
  <si>
    <t>70- L'entreprise recours-t-elle une personne ou une organisation spécialement consacrée à la sécurité informatique ?</t>
  </si>
  <si>
    <t>72-Quelles ressources sont dédiées à la cybersécurité de votre entreprise ? (ETP, contrats…) *</t>
  </si>
  <si>
    <t xml:space="preserve">73-Votre entreprise transfère-t-elle des données sensibles sur des serveurs aux Etats-Unis ou autres pays sans niveau de protection adéquat ? </t>
  </si>
  <si>
    <t xml:space="preserve">74- Vendez-vous des données que vous récoltez ? </t>
  </si>
  <si>
    <t>76-Avez-vous mis en place des adaptations pour diminer l'impact environnemental du numérique de l'entrepsie ? (Hébergeurs et moteurs de recherches par exemple) *</t>
  </si>
  <si>
    <t>*</t>
  </si>
  <si>
    <t>Quotation score</t>
  </si>
  <si>
    <t>Voir le résultat !</t>
  </si>
  <si>
    <t>Cette feuille présente une explication et une source pour l'ensemble des critères de la grille d'évaluation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</si>
</sst>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_-* #,##0.00_-;\-* #,##0.00_-;_-* &quot;-&quot;??_-;_-@_-"/>
    <numFmt numFmtId="166" formatCode="_-* #,##0.00\ _€_-;\-* #,##0.00\ _€_-;_-* &quot;-&quot;??\ _€_-;_-@_-"/>
  </numFmts>
  <fonts count="64" x14ac:knownFonts="1">
    <font>
      <sz val="11"/>
      <color theme="1"/>
      <name val="Calibri"/>
      <family val="2"/>
      <scheme val="minor"/>
    </font>
    <font>
      <b/>
      <sz val="11"/>
      <name val="Calibri"/>
      <family val="2"/>
    </font>
    <font>
      <sz val="11"/>
      <color theme="3" tint="-0.499984740745262"/>
      <name val="Calibri"/>
      <family val="2"/>
      <scheme val="major"/>
    </font>
    <font>
      <sz val="16"/>
      <color theme="5"/>
      <name val="Calibri"/>
      <family val="2"/>
      <scheme val="major"/>
    </font>
    <font>
      <sz val="24"/>
      <color theme="0"/>
      <name val="Calibri"/>
      <family val="2"/>
      <scheme val="major"/>
    </font>
    <font>
      <sz val="10.5"/>
      <color theme="5"/>
      <name val="Calibri"/>
      <family val="2"/>
      <scheme val="minor"/>
    </font>
    <font>
      <sz val="20"/>
      <color theme="5"/>
      <name val="Calibri"/>
      <family val="2"/>
      <scheme val="major"/>
    </font>
    <font>
      <sz val="10.5"/>
      <color theme="2" tint="-0.89986877040925317"/>
      <name val="Calibri"/>
      <family val="2"/>
      <scheme val="minor"/>
    </font>
    <font>
      <sz val="10.5"/>
      <color indexed="10"/>
      <name val="Mangal"/>
      <family val="2"/>
    </font>
    <font>
      <sz val="10.5"/>
      <color indexed="9"/>
      <name val="Calibri"/>
      <family val="2"/>
      <scheme val="minor"/>
    </font>
    <font>
      <sz val="10.5"/>
      <color theme="4"/>
      <name val="Calibri"/>
      <family val="2"/>
      <scheme val="minor"/>
    </font>
    <font>
      <sz val="10.5"/>
      <color theme="1"/>
      <name val="Calibri"/>
      <family val="2"/>
      <scheme val="minor"/>
    </font>
    <font>
      <sz val="16"/>
      <color theme="3"/>
      <name val="Calibri"/>
      <family val="2"/>
      <scheme val="major"/>
    </font>
    <font>
      <b/>
      <sz val="10.5"/>
      <color theme="5"/>
      <name val="Calibri"/>
      <family val="2"/>
      <scheme val="minor"/>
    </font>
    <font>
      <sz val="11"/>
      <color theme="1"/>
      <name val="Calibri"/>
      <family val="2"/>
      <scheme val="minor"/>
    </font>
    <font>
      <sz val="18"/>
      <color theme="3"/>
      <name val="Calibri"/>
      <family val="2"/>
      <scheme val="major"/>
    </font>
    <font>
      <b/>
      <sz val="11"/>
      <color theme="1"/>
      <name val="Calibri"/>
      <family val="2"/>
      <scheme val="minor"/>
    </font>
    <font>
      <sz val="11"/>
      <color rgb="FF9C6500"/>
      <name val="Calibri"/>
      <family val="2"/>
      <scheme val="minor"/>
    </font>
    <font>
      <sz val="10"/>
      <name val="Arial"/>
      <family val="2"/>
    </font>
    <font>
      <u/>
      <sz val="10"/>
      <color indexed="12"/>
      <name val="Arial"/>
      <family val="2"/>
    </font>
    <font>
      <sz val="11"/>
      <name val="Calibri"/>
      <family val="2"/>
      <scheme val="minor"/>
    </font>
    <font>
      <sz val="22"/>
      <color theme="0"/>
      <name val="Calibri"/>
      <family val="2"/>
      <scheme val="major"/>
    </font>
    <font>
      <sz val="14"/>
      <color theme="0"/>
      <name val="Calibri"/>
      <family val="2"/>
      <scheme val="major"/>
    </font>
    <font>
      <b/>
      <sz val="11"/>
      <color theme="7" tint="-0.249977111117893"/>
      <name val="Calibri"/>
      <family val="2"/>
      <scheme val="minor"/>
    </font>
    <font>
      <sz val="11"/>
      <color rgb="FF000000"/>
      <name val="Calibri"/>
      <family val="2"/>
      <scheme val="minor"/>
    </font>
    <font>
      <b/>
      <sz val="20"/>
      <color theme="0"/>
      <name val="Calibri"/>
      <family val="2"/>
      <scheme val="major"/>
    </font>
    <font>
      <b/>
      <sz val="14"/>
      <color theme="1"/>
      <name val="Calibri"/>
      <family val="2"/>
      <scheme val="minor"/>
    </font>
    <font>
      <b/>
      <sz val="12"/>
      <color rgb="FF000000"/>
      <name val="Calibri"/>
      <family val="2"/>
      <scheme val="minor"/>
    </font>
    <font>
      <b/>
      <sz val="11"/>
      <color rgb="FF000000"/>
      <name val="Calibri"/>
      <family val="2"/>
      <scheme val="minor"/>
    </font>
    <font>
      <sz val="8"/>
      <color theme="1"/>
      <name val="Calibri"/>
      <family val="2"/>
      <scheme val="minor"/>
    </font>
    <font>
      <b/>
      <sz val="10.5"/>
      <color theme="1"/>
      <name val="Calibri"/>
      <family val="2"/>
      <scheme val="minor"/>
    </font>
    <font>
      <sz val="14"/>
      <name val="Calibri"/>
      <family val="2"/>
      <scheme val="major"/>
    </font>
    <font>
      <i/>
      <sz val="10.5"/>
      <color theme="1"/>
      <name val="Calibri"/>
      <family val="2"/>
      <scheme val="minor"/>
    </font>
    <font>
      <b/>
      <sz val="12"/>
      <color rgb="FF548135"/>
      <name val="Calibri"/>
      <family val="2"/>
      <scheme val="minor"/>
    </font>
    <font>
      <b/>
      <sz val="12"/>
      <color theme="5"/>
      <name val="Calibri"/>
      <family val="2"/>
      <scheme val="minor"/>
    </font>
    <font>
      <b/>
      <sz val="12"/>
      <color theme="1"/>
      <name val="Calibri"/>
      <family val="2"/>
      <scheme val="minor"/>
    </font>
    <font>
      <u/>
      <sz val="11"/>
      <color theme="11"/>
      <name val="Calibri"/>
      <family val="2"/>
      <scheme val="minor"/>
    </font>
    <font>
      <b/>
      <sz val="10.5"/>
      <color rgb="FF000000"/>
      <name val="Calibri"/>
      <family val="2"/>
      <scheme val="minor"/>
    </font>
    <font>
      <b/>
      <sz val="12"/>
      <color theme="7" tint="-0.499984740745262"/>
      <name val="Calibri"/>
      <family val="2"/>
      <scheme val="minor"/>
    </font>
    <font>
      <b/>
      <sz val="10.5"/>
      <color theme="7" tint="-0.499984740745262"/>
      <name val="Calibri"/>
      <family val="2"/>
      <scheme val="minor"/>
    </font>
    <font>
      <b/>
      <sz val="12"/>
      <color theme="4" tint="-0.499984740745262"/>
      <name val="Calibri"/>
      <family val="2"/>
      <scheme val="minor"/>
    </font>
    <font>
      <b/>
      <sz val="12"/>
      <color theme="9" tint="-0.499984740745262"/>
      <name val="Calibri"/>
      <family val="2"/>
      <scheme val="minor"/>
    </font>
    <font>
      <b/>
      <sz val="16"/>
      <color theme="5" tint="9.9978637043366805E-2"/>
      <name val="Calibri"/>
      <family val="2"/>
      <scheme val="minor"/>
    </font>
    <font>
      <b/>
      <sz val="18"/>
      <color theme="1"/>
      <name val="Calibri"/>
      <family val="2"/>
      <scheme val="minor"/>
    </font>
    <font>
      <sz val="14"/>
      <color theme="1"/>
      <name val="Calibri"/>
      <family val="2"/>
      <scheme val="minor"/>
    </font>
    <font>
      <b/>
      <sz val="14"/>
      <color theme="1"/>
      <name val="Calibri (Corps)"/>
    </font>
    <font>
      <b/>
      <sz val="11"/>
      <color theme="3" tint="-0.499984740745262"/>
      <name val="Calibri"/>
      <family val="2"/>
      <scheme val="minor"/>
    </font>
    <font>
      <b/>
      <sz val="12"/>
      <color theme="3" tint="-0.499984740745262"/>
      <name val="Calibri"/>
      <family val="2"/>
      <scheme val="minor"/>
    </font>
    <font>
      <b/>
      <sz val="11"/>
      <color theme="7"/>
      <name val="Calibri"/>
      <family val="2"/>
      <scheme val="minor"/>
    </font>
    <font>
      <u/>
      <sz val="11"/>
      <color theme="10"/>
      <name val="Calibri"/>
      <family val="2"/>
      <scheme val="minor"/>
    </font>
    <font>
      <b/>
      <sz val="11"/>
      <color theme="5" tint="9.9978637043366805E-2"/>
      <name val="Calibri"/>
      <family val="2"/>
      <scheme val="minor"/>
    </font>
    <font>
      <sz val="11"/>
      <color theme="5" tint="9.9978637043366805E-2"/>
      <name val="Calibri"/>
      <family val="2"/>
      <scheme val="minor"/>
    </font>
    <font>
      <b/>
      <sz val="20"/>
      <color theme="0"/>
      <name val="Calibri"/>
      <family val="2"/>
      <scheme val="minor"/>
    </font>
    <font>
      <b/>
      <sz val="20"/>
      <name val="Calibri"/>
      <family val="2"/>
      <scheme val="minor"/>
    </font>
    <font>
      <b/>
      <sz val="11"/>
      <color theme="0"/>
      <name val="Calibri"/>
      <family val="2"/>
      <scheme val="minor"/>
    </font>
    <font>
      <sz val="10.5"/>
      <color rgb="FFFF0000"/>
      <name val="Calibri"/>
      <family val="2"/>
      <scheme val="minor"/>
    </font>
    <font>
      <sz val="8"/>
      <color rgb="FF000000"/>
      <name val="Calibri"/>
      <family val="2"/>
      <scheme val="minor"/>
    </font>
    <font>
      <sz val="9"/>
      <color theme="1"/>
      <name val="Calibri"/>
      <family val="2"/>
      <scheme val="minor"/>
    </font>
    <font>
      <sz val="10"/>
      <name val="Calibri"/>
      <family val="2"/>
      <scheme val="minor"/>
    </font>
    <font>
      <sz val="10"/>
      <color rgb="FF000000"/>
      <name val="Calibri"/>
      <family val="2"/>
      <scheme val="minor"/>
    </font>
    <font>
      <sz val="10.5"/>
      <color rgb="FF000000"/>
      <name val="Calibri"/>
      <family val="2"/>
      <scheme val="minor"/>
    </font>
    <font>
      <sz val="10"/>
      <color theme="1"/>
      <name val="Calibri"/>
      <family val="2"/>
      <scheme val="minor"/>
    </font>
    <font>
      <sz val="11"/>
      <color theme="5"/>
      <name val="Calibri"/>
      <family val="2"/>
      <scheme val="minor"/>
    </font>
    <font>
      <sz val="72"/>
      <color theme="0"/>
      <name val="Calibri"/>
      <family val="2"/>
      <scheme val="minor"/>
    </font>
  </fonts>
  <fills count="54">
    <fill>
      <patternFill patternType="none"/>
    </fill>
    <fill>
      <patternFill patternType="gray125"/>
    </fill>
    <fill>
      <patternFill patternType="solid">
        <fgColor theme="0"/>
        <bgColor indexed="64"/>
      </patternFill>
    </fill>
    <fill>
      <patternFill patternType="solid">
        <fgColor indexed="47"/>
        <bgColor indexed="31"/>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theme="9"/>
        <bgColor indexed="16"/>
      </patternFill>
    </fill>
    <fill>
      <patternFill patternType="solid">
        <fgColor theme="8" tint="0.79998168889431442"/>
        <bgColor indexed="9"/>
      </patternFill>
    </fill>
    <fill>
      <patternFill patternType="solid">
        <fgColor rgb="FFFFEB9C"/>
      </patternFill>
    </fill>
    <fill>
      <patternFill patternType="solid">
        <fgColor theme="5" tint="0.39997558519241921"/>
        <bgColor indexed="64"/>
      </patternFill>
    </fill>
    <fill>
      <patternFill patternType="solid">
        <fgColor theme="5" tint="0.499984740745262"/>
        <bgColor indexed="64"/>
      </patternFill>
    </fill>
    <fill>
      <patternFill patternType="solid">
        <fgColor rgb="FFD9E2F3"/>
        <bgColor rgb="FFD9E2F3"/>
      </patternFill>
    </fill>
    <fill>
      <patternFill patternType="solid">
        <fgColor theme="5" tint="0.89999084444715716"/>
        <bgColor rgb="FFD9E2F3"/>
      </patternFill>
    </fill>
    <fill>
      <patternFill patternType="solid">
        <fgColor rgb="FFF9CB9C"/>
        <bgColor rgb="FFF9CB9C"/>
      </patternFill>
    </fill>
    <fill>
      <patternFill patternType="solid">
        <fgColor theme="8" tint="0.79998168889431442"/>
        <bgColor rgb="FFF9CB9C"/>
      </patternFill>
    </fill>
    <fill>
      <patternFill patternType="solid">
        <fgColor theme="2" tint="-0.14999847407452621"/>
        <bgColor indexed="64"/>
      </patternFill>
    </fill>
    <fill>
      <patternFill patternType="solid">
        <fgColor theme="7" tint="0.59999389629810485"/>
        <bgColor indexed="64"/>
      </patternFill>
    </fill>
    <fill>
      <patternFill patternType="solid">
        <fgColor theme="7" tint="0.59999389629810485"/>
        <bgColor rgb="FFECECEC"/>
      </patternFill>
    </fill>
    <fill>
      <patternFill patternType="solid">
        <fgColor theme="7" tint="0.79998168889431442"/>
        <bgColor rgb="FFECECEC"/>
      </patternFill>
    </fill>
    <fill>
      <patternFill patternType="solid">
        <fgColor theme="7" tint="0.79998168889431442"/>
        <bgColor indexed="64"/>
      </patternFill>
    </fill>
    <fill>
      <patternFill patternType="solid">
        <fgColor rgb="FFC5E0B3"/>
        <bgColor rgb="FFC5E0B3"/>
      </patternFill>
    </fill>
    <fill>
      <patternFill patternType="solid">
        <fgColor rgb="FFE8F3E1"/>
        <bgColor rgb="FFC5E0B3"/>
      </patternFill>
    </fill>
    <fill>
      <patternFill patternType="solid">
        <fgColor rgb="FF92D050"/>
        <bgColor rgb="FFF9CB9C"/>
      </patternFill>
    </fill>
    <fill>
      <patternFill patternType="solid">
        <fgColor theme="9" tint="0.79998168889431442"/>
        <bgColor rgb="FFFFE598"/>
      </patternFill>
    </fill>
    <fill>
      <patternFill patternType="solid">
        <fgColor theme="9" tint="0.79998168889431442"/>
        <bgColor rgb="FFEAD1DC"/>
      </patternFill>
    </fill>
    <fill>
      <patternFill patternType="solid">
        <fgColor rgb="FFFCF2F2"/>
        <bgColor rgb="FFFFE598"/>
      </patternFill>
    </fill>
    <fill>
      <patternFill patternType="solid">
        <fgColor rgb="FFFCF2F2"/>
        <bgColor indexed="64"/>
      </patternFill>
    </fill>
    <fill>
      <patternFill patternType="solid">
        <fgColor rgb="FF92D050"/>
        <bgColor rgb="FFC5E0B3"/>
      </patternFill>
    </fill>
    <fill>
      <patternFill patternType="solid">
        <fgColor rgb="FFE8F3E1"/>
        <bgColor indexed="64"/>
      </patternFill>
    </fill>
    <fill>
      <patternFill patternType="solid">
        <fgColor theme="7" tint="0.39997558519241921"/>
        <bgColor indexed="64"/>
      </patternFill>
    </fill>
    <fill>
      <patternFill patternType="solid">
        <fgColor theme="4" tint="0.39997558519241921"/>
        <bgColor rgb="FF000000"/>
      </patternFill>
    </fill>
    <fill>
      <patternFill patternType="solid">
        <fgColor theme="9" tint="0.39997558519241921"/>
        <bgColor rgb="FFC5E0B3"/>
      </patternFill>
    </fill>
    <fill>
      <patternFill patternType="solid">
        <fgColor theme="9" tint="0.39997558519241921"/>
        <bgColor rgb="FFF9CB9C"/>
      </patternFill>
    </fill>
    <fill>
      <patternFill patternType="solid">
        <fgColor theme="7" tint="0.39997558519241921"/>
        <bgColor rgb="FFF9CB9C"/>
      </patternFill>
    </fill>
    <fill>
      <patternFill patternType="solid">
        <fgColor theme="4" tint="0.39997558519241921"/>
        <bgColor rgb="FFF9CB9C"/>
      </patternFill>
    </fill>
    <fill>
      <patternFill patternType="solid">
        <fgColor theme="0"/>
        <bgColor rgb="FFF9CB9C"/>
      </patternFill>
    </fill>
    <fill>
      <patternFill patternType="solid">
        <fgColor theme="0" tint="-0.249977111117893"/>
        <bgColor indexed="64"/>
      </patternFill>
    </fill>
    <fill>
      <patternFill patternType="solid">
        <fgColor theme="0"/>
        <bgColor rgb="FFECECEC"/>
      </patternFill>
    </fill>
    <fill>
      <patternFill patternType="solid">
        <fgColor theme="0"/>
        <bgColor rgb="FFC5E0B3"/>
      </patternFill>
    </fill>
    <fill>
      <patternFill patternType="solid">
        <fgColor theme="3" tint="0.39997558519241921"/>
        <bgColor rgb="FFC5E0B3"/>
      </patternFill>
    </fill>
    <fill>
      <patternFill patternType="solid">
        <fgColor theme="3" tint="0.59999389629810485"/>
        <bgColor indexed="64"/>
      </patternFill>
    </fill>
    <fill>
      <patternFill patternType="solid">
        <fgColor theme="3" tint="0.59999389629810485"/>
        <bgColor rgb="FFECECEC"/>
      </patternFill>
    </fill>
    <fill>
      <patternFill patternType="solid">
        <fgColor theme="3" tint="0.59999389629810485"/>
        <bgColor rgb="FFFFE598"/>
      </patternFill>
    </fill>
    <fill>
      <patternFill patternType="solid">
        <fgColor theme="3" tint="0.59999389629810485"/>
        <bgColor rgb="FFC5E0B3"/>
      </patternFill>
    </fill>
    <fill>
      <patternFill patternType="solid">
        <fgColor theme="3" tint="0.39997558519241921"/>
        <bgColor rgb="FFF9CB9C"/>
      </patternFill>
    </fill>
    <fill>
      <patternFill patternType="solid">
        <fgColor theme="3" tint="0.79998168889431442"/>
        <bgColor indexed="64"/>
      </patternFill>
    </fill>
    <fill>
      <patternFill patternType="solid">
        <fgColor theme="3" tint="0.79998168889431442"/>
        <bgColor rgb="FFC5E0B3"/>
      </patternFill>
    </fill>
    <fill>
      <patternFill patternType="solid">
        <fgColor theme="5" tint="9.9978637043366805E-2"/>
        <bgColor indexed="64"/>
      </patternFill>
    </fill>
    <fill>
      <patternFill patternType="solid">
        <fgColor theme="2" tint="-0.749992370372631"/>
        <bgColor rgb="FFF9CB9C"/>
      </patternFill>
    </fill>
    <fill>
      <patternFill patternType="solid">
        <fgColor theme="2" tint="-0.749992370372631"/>
        <bgColor indexed="64"/>
      </patternFill>
    </fill>
    <fill>
      <patternFill patternType="solid">
        <fgColor theme="3" tint="0.79998168889431442"/>
        <bgColor rgb="FFECECEC"/>
      </patternFill>
    </fill>
    <fill>
      <patternFill patternType="solid">
        <fgColor theme="4" tint="0.79998168889431442"/>
        <bgColor rgb="FFF9CB9C"/>
      </patternFill>
    </fill>
    <fill>
      <patternFill patternType="solid">
        <fgColor theme="0" tint="-0.499984740745262"/>
        <bgColor indexed="64"/>
      </patternFill>
    </fill>
  </fills>
  <borders count="97">
    <border>
      <left/>
      <right/>
      <top/>
      <bottom/>
      <diagonal/>
    </border>
    <border>
      <left/>
      <right/>
      <top/>
      <bottom style="dotted">
        <color auto="1"/>
      </bottom>
      <diagonal/>
    </border>
    <border>
      <left/>
      <right/>
      <top/>
      <bottom style="double">
        <color theme="5"/>
      </bottom>
      <diagonal/>
    </border>
    <border>
      <left/>
      <right/>
      <top style="thin">
        <color theme="5"/>
      </top>
      <bottom style="thin">
        <color theme="5"/>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right/>
      <top style="thin">
        <color auto="1"/>
      </top>
      <bottom style="dotted">
        <color theme="0" tint="-0.499984740745262"/>
      </bottom>
      <diagonal/>
    </border>
    <border>
      <left/>
      <right/>
      <top style="dotted">
        <color theme="0" tint="-0.499984740745262"/>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right style="dotted">
        <color theme="0" tint="-0.499984740745262"/>
      </right>
      <top style="thin">
        <color auto="1"/>
      </top>
      <bottom/>
      <diagonal/>
    </border>
    <border>
      <left style="dotted">
        <color theme="0" tint="-0.499984740745262"/>
      </left>
      <right style="dotted">
        <color theme="0" tint="-0.499984740745262"/>
      </right>
      <top/>
      <bottom/>
      <diagonal/>
    </border>
    <border>
      <left/>
      <right/>
      <top style="thin">
        <color auto="1"/>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style="thin">
        <color auto="1"/>
      </right>
      <top style="thin">
        <color auto="1"/>
      </top>
      <bottom style="thin">
        <color auto="1"/>
      </bottom>
      <diagonal/>
    </border>
    <border>
      <left style="dotted">
        <color theme="0" tint="-0.499984740745262"/>
      </left>
      <right style="hair">
        <color auto="1"/>
      </right>
      <top style="dotted">
        <color theme="0" tint="-0.499984740745262"/>
      </top>
      <bottom style="dotted">
        <color theme="0" tint="-0.499984740745262"/>
      </bottom>
      <diagonal/>
    </border>
    <border>
      <left/>
      <right style="thin">
        <color auto="1"/>
      </right>
      <top/>
      <bottom/>
      <diagonal/>
    </border>
    <border>
      <left/>
      <right style="thin">
        <color auto="1"/>
      </right>
      <top style="thin">
        <color auto="1"/>
      </top>
      <bottom/>
      <diagonal/>
    </border>
    <border>
      <left/>
      <right style="hair">
        <color auto="1"/>
      </right>
      <top style="dotted">
        <color theme="0" tint="-0.499984740745262"/>
      </top>
      <bottom style="dotted">
        <color theme="0" tint="-0.499984740745262"/>
      </bottom>
      <diagonal/>
    </border>
    <border>
      <left/>
      <right/>
      <top/>
      <bottom style="hair">
        <color auto="1"/>
      </bottom>
      <diagonal/>
    </border>
    <border>
      <left/>
      <right style="hair">
        <color auto="1"/>
      </right>
      <top style="thin">
        <color auto="1"/>
      </top>
      <bottom style="dotted">
        <color theme="0" tint="-0.499984740745262"/>
      </bottom>
      <diagonal/>
    </border>
    <border>
      <left style="hair">
        <color auto="1"/>
      </left>
      <right/>
      <top style="hair">
        <color auto="1"/>
      </top>
      <bottom/>
      <diagonal/>
    </border>
    <border>
      <left/>
      <right/>
      <top style="hair">
        <color auto="1"/>
      </top>
      <bottom style="dotted">
        <color theme="0" tint="-0.499984740745262"/>
      </bottom>
      <diagonal/>
    </border>
    <border>
      <left/>
      <right/>
      <top style="hair">
        <color auto="1"/>
      </top>
      <bottom/>
      <diagonal/>
    </border>
    <border>
      <left style="hair">
        <color auto="1"/>
      </left>
      <right/>
      <top/>
      <bottom style="hair">
        <color auto="1"/>
      </bottom>
      <diagonal/>
    </border>
    <border>
      <left/>
      <right/>
      <top style="dotted">
        <color theme="0" tint="-0.499984740745262"/>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hair">
        <color auto="1"/>
      </right>
      <top style="dotted">
        <color theme="0" tint="-0.499984740745262"/>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dotted">
        <color theme="0" tint="-0.499984740745262"/>
      </top>
      <bottom style="medium">
        <color auto="1"/>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style="thin">
        <color auto="1"/>
      </left>
      <right/>
      <top/>
      <bottom style="medium">
        <color auto="1"/>
      </bottom>
      <diagonal/>
    </border>
    <border>
      <left style="hair">
        <color auto="1"/>
      </left>
      <right/>
      <top style="thin">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dotted">
        <color theme="0" tint="-0.499984740745262"/>
      </right>
      <top/>
      <bottom style="medium">
        <color auto="1"/>
      </bottom>
      <diagonal/>
    </border>
    <border>
      <left style="hair">
        <color auto="1"/>
      </left>
      <right style="dotted">
        <color theme="0" tint="-0.499984740745262"/>
      </right>
      <top/>
      <bottom/>
      <diagonal/>
    </border>
    <border>
      <left style="hair">
        <color auto="1"/>
      </left>
      <right style="dotted">
        <color theme="0" tint="-0.499984740745262"/>
      </right>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bottom/>
      <diagonal/>
    </border>
    <border>
      <left/>
      <right style="hair">
        <color auto="1"/>
      </right>
      <top style="thin">
        <color auto="1"/>
      </top>
      <bottom/>
      <diagonal/>
    </border>
    <border>
      <left/>
      <right/>
      <top/>
      <bottom style="thin">
        <color auto="1"/>
      </bottom>
      <diagonal/>
    </border>
    <border>
      <left style="dotted">
        <color theme="0" tint="-0.499984740745262"/>
      </left>
      <right/>
      <top style="thin">
        <color auto="1"/>
      </top>
      <bottom style="dotted">
        <color theme="0" tint="-0.499984740745262"/>
      </bottom>
      <diagonal/>
    </border>
    <border>
      <left style="dotted">
        <color theme="0" tint="-0.499984740745262"/>
      </left>
      <right/>
      <top style="hair">
        <color auto="1"/>
      </top>
      <bottom style="dotted">
        <color theme="0" tint="-0.499984740745262"/>
      </bottom>
      <diagonal/>
    </border>
    <border>
      <left/>
      <right style="medium">
        <color auto="1"/>
      </right>
      <top/>
      <bottom style="hair">
        <color auto="1"/>
      </bottom>
      <diagonal/>
    </border>
    <border>
      <left style="hair">
        <color auto="1"/>
      </left>
      <right style="dotted">
        <color theme="0" tint="-0.499984740745262"/>
      </right>
      <top style="hair">
        <color auto="1"/>
      </top>
      <bottom style="thin">
        <color auto="1"/>
      </bottom>
      <diagonal/>
    </border>
    <border>
      <left style="thin">
        <color auto="1"/>
      </left>
      <right style="thin">
        <color auto="1"/>
      </right>
      <top style="thin">
        <color auto="1"/>
      </top>
      <bottom style="thin">
        <color auto="1"/>
      </bottom>
      <diagonal/>
    </border>
    <border>
      <left style="dotted">
        <color theme="0" tint="-0.499984740745262"/>
      </left>
      <right style="thin">
        <color auto="1"/>
      </right>
      <top style="thin">
        <color auto="1"/>
      </top>
      <bottom/>
      <diagonal/>
    </border>
    <border>
      <left style="dotted">
        <color theme="0" tint="-0.499984740745262"/>
      </left>
      <right style="thin">
        <color auto="1"/>
      </right>
      <top/>
      <bottom/>
      <diagonal/>
    </border>
    <border>
      <left style="dotted">
        <color theme="0" tint="-0.499984740745262"/>
      </left>
      <right style="thin">
        <color auto="1"/>
      </right>
      <top/>
      <bottom style="medium">
        <color auto="1"/>
      </bottom>
      <diagonal/>
    </border>
    <border>
      <left/>
      <right style="hair">
        <color auto="1"/>
      </right>
      <top/>
      <bottom style="thin">
        <color auto="1"/>
      </bottom>
      <diagonal/>
    </border>
    <border>
      <left/>
      <right style="hair">
        <color auto="1"/>
      </right>
      <top style="hair">
        <color auto="1"/>
      </top>
      <bottom style="hair">
        <color auto="1"/>
      </bottom>
      <diagonal/>
    </border>
    <border>
      <left/>
      <right style="hair">
        <color auto="1"/>
      </right>
      <top style="dotted">
        <color theme="0" tint="-0.499984740745262"/>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top/>
      <bottom style="thin">
        <color auto="1"/>
      </bottom>
      <diagonal/>
    </border>
    <border>
      <left/>
      <right style="hair">
        <color auto="1"/>
      </right>
      <top/>
      <bottom/>
      <diagonal/>
    </border>
    <border>
      <left style="thin">
        <color auto="1"/>
      </left>
      <right style="thin">
        <color auto="1"/>
      </right>
      <top style="thin">
        <color auto="1"/>
      </top>
      <bottom style="hair">
        <color auto="1"/>
      </bottom>
      <diagonal/>
    </border>
    <border>
      <left style="hair">
        <color auto="1"/>
      </left>
      <right style="thin">
        <color auto="1"/>
      </right>
      <top style="thin">
        <color auto="1"/>
      </top>
      <bottom/>
      <diagonal/>
    </border>
    <border>
      <left/>
      <right style="hair">
        <color auto="1"/>
      </right>
      <top style="hair">
        <color auto="1"/>
      </top>
      <bottom/>
      <diagonal/>
    </border>
    <border>
      <left/>
      <right style="thin">
        <color auto="1"/>
      </right>
      <top style="thin">
        <color auto="1"/>
      </top>
      <bottom style="hair">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hair">
        <color auto="1"/>
      </top>
      <bottom style="thin">
        <color auto="1"/>
      </bottom>
      <diagonal/>
    </border>
  </borders>
  <cellStyleXfs count="24">
    <xf numFmtId="0" fontId="0" fillId="0" borderId="0"/>
    <xf numFmtId="0" fontId="3" fillId="2" borderId="0">
      <alignment vertical="center"/>
    </xf>
    <xf numFmtId="0" fontId="8" fillId="3"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7" fillId="0" borderId="0" applyFill="0" applyBorder="0" applyProtection="0">
      <alignment horizontal="left" vertical="center" wrapText="1" indent="1"/>
    </xf>
    <xf numFmtId="0" fontId="2" fillId="2" borderId="1"/>
    <xf numFmtId="0" fontId="4" fillId="5" borderId="0">
      <alignment horizontal="center" vertical="center"/>
    </xf>
    <xf numFmtId="0" fontId="6" fillId="4" borderId="0">
      <alignment horizontal="center" vertical="center" readingOrder="1"/>
    </xf>
    <xf numFmtId="0" fontId="5" fillId="4" borderId="2">
      <alignment horizontal="center"/>
    </xf>
    <xf numFmtId="0" fontId="1" fillId="6" borderId="0">
      <alignment horizontal="center" vertical="center" wrapText="1"/>
    </xf>
    <xf numFmtId="164" fontId="14" fillId="0" borderId="0" applyFont="0" applyFill="0" applyBorder="0" applyAlignment="0" applyProtection="0"/>
    <xf numFmtId="165" fontId="14" fillId="0" borderId="0" applyFont="0" applyFill="0" applyBorder="0" applyAlignment="0" applyProtection="0"/>
    <xf numFmtId="0" fontId="17" fillId="9" borderId="0" applyNumberFormat="0" applyBorder="0" applyAlignment="0" applyProtection="0"/>
    <xf numFmtId="0" fontId="15" fillId="0" borderId="0" applyNumberFormat="0" applyFill="0" applyBorder="0" applyAlignment="0" applyProtection="0"/>
    <xf numFmtId="0" fontId="18" fillId="0" borderId="0"/>
    <xf numFmtId="0" fontId="19" fillId="0" borderId="0" applyNumberFormat="0" applyFill="0" applyBorder="0" applyAlignment="0" applyProtection="0">
      <alignment vertical="top"/>
      <protection locked="0"/>
    </xf>
    <xf numFmtId="166"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6" fillId="0" borderId="0" applyNumberFormat="0" applyFill="0" applyBorder="0" applyAlignment="0" applyProtection="0"/>
  </cellStyleXfs>
  <cellXfs count="564">
    <xf numFmtId="0" fontId="0" fillId="0" borderId="0" xfId="0"/>
    <xf numFmtId="0" fontId="11" fillId="2" borderId="0" xfId="0" applyFont="1" applyFill="1"/>
    <xf numFmtId="0" fontId="12" fillId="2" borderId="0" xfId="0" applyFont="1" applyFill="1"/>
    <xf numFmtId="0" fontId="2" fillId="2" borderId="0" xfId="0" applyFont="1" applyFill="1"/>
    <xf numFmtId="0" fontId="0" fillId="2" borderId="0" xfId="0" applyFill="1"/>
    <xf numFmtId="0" fontId="0" fillId="2" borderId="0" xfId="0" applyFill="1" applyBorder="1"/>
    <xf numFmtId="0" fontId="22" fillId="5" borderId="0" xfId="7" applyFont="1" applyFill="1" applyAlignment="1">
      <alignment vertical="center"/>
    </xf>
    <xf numFmtId="0" fontId="22" fillId="11" borderId="0" xfId="7" applyFont="1" applyFill="1" applyAlignment="1">
      <alignment vertical="center"/>
    </xf>
    <xf numFmtId="0" fontId="25" fillId="5" borderId="0" xfId="7" applyFont="1" applyFill="1" applyAlignment="1">
      <alignment vertical="center"/>
    </xf>
    <xf numFmtId="0" fontId="11" fillId="2" borderId="0" xfId="0" applyFont="1" applyFill="1" applyBorder="1"/>
    <xf numFmtId="0" fontId="0" fillId="12" borderId="7" xfId="0" applyFont="1" applyFill="1" applyBorder="1" applyAlignment="1">
      <alignment horizontal="left" vertical="center"/>
    </xf>
    <xf numFmtId="0" fontId="0" fillId="12" borderId="8" xfId="0" applyFont="1" applyFill="1" applyBorder="1" applyAlignment="1">
      <alignment horizontal="left" vertical="center"/>
    </xf>
    <xf numFmtId="0" fontId="0" fillId="12" borderId="8" xfId="0" applyFont="1" applyFill="1" applyBorder="1" applyAlignment="1">
      <alignment horizontal="left" vertical="center" wrapText="1"/>
    </xf>
    <xf numFmtId="0" fontId="0" fillId="12" borderId="9" xfId="0" applyFont="1" applyFill="1" applyBorder="1" applyAlignment="1">
      <alignment horizontal="left" vertical="center" wrapText="1"/>
    </xf>
    <xf numFmtId="0" fontId="0" fillId="1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11" fillId="2" borderId="0" xfId="18" applyNumberFormat="1" applyFont="1" applyFill="1"/>
    <xf numFmtId="0" fontId="31" fillId="5" borderId="0" xfId="7" applyFont="1" applyFill="1" applyAlignment="1">
      <alignment vertical="center"/>
    </xf>
    <xf numFmtId="0" fontId="28" fillId="23" borderId="15" xfId="0" applyFont="1" applyFill="1" applyBorder="1" applyAlignment="1">
      <alignment horizontal="center" vertical="center"/>
    </xf>
    <xf numFmtId="0" fontId="24" fillId="14" borderId="9" xfId="0" applyFont="1" applyFill="1" applyBorder="1" applyAlignment="1">
      <alignment horizontal="left" vertical="center" wrapText="1"/>
    </xf>
    <xf numFmtId="0" fontId="0" fillId="12" borderId="8" xfId="0" applyFont="1" applyFill="1" applyBorder="1" applyAlignment="1">
      <alignment horizontal="center" vertical="center" wrapText="1"/>
    </xf>
    <xf numFmtId="0" fontId="0" fillId="12" borderId="28"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4" fillId="32" borderId="15" xfId="0" applyFont="1" applyFill="1" applyBorder="1" applyAlignment="1">
      <alignment horizontal="center" vertical="center" wrapText="1"/>
    </xf>
    <xf numFmtId="0" fontId="28" fillId="33" borderId="15" xfId="0" applyFont="1" applyFill="1" applyBorder="1" applyAlignment="1">
      <alignment horizontal="center" vertical="center"/>
    </xf>
    <xf numFmtId="0" fontId="30" fillId="30" borderId="15" xfId="0" applyFont="1" applyFill="1" applyBorder="1" applyAlignment="1">
      <alignment vertical="center" wrapText="1"/>
    </xf>
    <xf numFmtId="0" fontId="28" fillId="34" borderId="15" xfId="0" applyFont="1" applyFill="1" applyBorder="1" applyAlignment="1">
      <alignment horizontal="center" vertical="center"/>
    </xf>
    <xf numFmtId="0" fontId="28" fillId="35" borderId="15" xfId="0" applyFont="1" applyFill="1" applyBorder="1" applyAlignment="1">
      <alignment horizontal="center" vertical="center"/>
    </xf>
    <xf numFmtId="0" fontId="0" fillId="21" borderId="9" xfId="0" applyFont="1" applyFill="1" applyBorder="1" applyAlignment="1">
      <alignment horizontal="left" vertical="center" wrapText="1"/>
    </xf>
    <xf numFmtId="0" fontId="0" fillId="21" borderId="18" xfId="0" applyFont="1" applyFill="1" applyBorder="1" applyAlignment="1">
      <alignment horizontal="left" vertical="center" wrapText="1"/>
    </xf>
    <xf numFmtId="0" fontId="0" fillId="18" borderId="24" xfId="0" applyFont="1" applyFill="1" applyBorder="1" applyAlignment="1">
      <alignment horizontal="left" vertical="center" wrapText="1"/>
    </xf>
    <xf numFmtId="0" fontId="0" fillId="18" borderId="9" xfId="0" applyFont="1" applyFill="1" applyBorder="1" applyAlignment="1">
      <alignment horizontal="left" vertical="center" wrapText="1"/>
    </xf>
    <xf numFmtId="0" fontId="0" fillId="17" borderId="9" xfId="0" applyFont="1" applyFill="1" applyBorder="1" applyAlignment="1">
      <alignment horizontal="left" vertical="center" wrapText="1"/>
    </xf>
    <xf numFmtId="0" fontId="24" fillId="14" borderId="22" xfId="0" applyFont="1" applyFill="1" applyBorder="1" applyAlignment="1">
      <alignment horizontal="left" vertical="center" wrapText="1"/>
    </xf>
    <xf numFmtId="0" fontId="24" fillId="14" borderId="47" xfId="0" applyFont="1" applyFill="1" applyBorder="1" applyAlignment="1">
      <alignment horizontal="left" vertical="center" wrapText="1"/>
    </xf>
    <xf numFmtId="0" fontId="11" fillId="2" borderId="49" xfId="0" applyFont="1" applyFill="1" applyBorder="1" applyAlignment="1">
      <alignment horizontal="right" vertical="center"/>
    </xf>
    <xf numFmtId="0" fontId="11" fillId="2" borderId="0" xfId="0" applyFont="1" applyFill="1" applyAlignment="1">
      <alignment horizontal="right" vertical="center"/>
    </xf>
    <xf numFmtId="0" fontId="22" fillId="11" borderId="0" xfId="7" applyFont="1" applyFill="1" applyAlignment="1">
      <alignment horizontal="right" vertical="center"/>
    </xf>
    <xf numFmtId="0" fontId="0" fillId="16" borderId="49" xfId="0" applyFont="1" applyFill="1" applyBorder="1" applyAlignment="1">
      <alignment horizontal="right" vertical="center"/>
    </xf>
    <xf numFmtId="0" fontId="0" fillId="16" borderId="58" xfId="0" applyFont="1" applyFill="1" applyBorder="1" applyAlignment="1">
      <alignment horizontal="right" vertical="center" wrapText="1"/>
    </xf>
    <xf numFmtId="0" fontId="0" fillId="16" borderId="49" xfId="0" applyFont="1" applyFill="1" applyBorder="1" applyAlignment="1">
      <alignment horizontal="right" vertical="center" wrapText="1"/>
    </xf>
    <xf numFmtId="0" fontId="0" fillId="16" borderId="50" xfId="0" applyFont="1" applyFill="1" applyBorder="1" applyAlignment="1">
      <alignment horizontal="right" vertical="center" wrapText="1"/>
    </xf>
    <xf numFmtId="0" fontId="14" fillId="16" borderId="29" xfId="0" applyFont="1" applyFill="1" applyBorder="1" applyAlignment="1">
      <alignment horizontal="right" vertical="center" wrapText="1"/>
    </xf>
    <xf numFmtId="0" fontId="14" fillId="16" borderId="30" xfId="0" applyFont="1" applyFill="1" applyBorder="1" applyAlignment="1">
      <alignment horizontal="right" vertical="center" wrapText="1"/>
    </xf>
    <xf numFmtId="0" fontId="0" fillId="16" borderId="71" xfId="0" applyFont="1" applyFill="1" applyBorder="1" applyAlignment="1">
      <alignment horizontal="right" vertical="center" wrapText="1"/>
    </xf>
    <xf numFmtId="0" fontId="0" fillId="16" borderId="59" xfId="0" applyFont="1" applyFill="1" applyBorder="1" applyAlignment="1">
      <alignment horizontal="right" vertical="center" wrapText="1"/>
    </xf>
    <xf numFmtId="0" fontId="0" fillId="18" borderId="0" xfId="0" applyFont="1" applyFill="1" applyBorder="1" applyAlignment="1">
      <alignment horizontal="left" vertical="center" wrapText="1"/>
    </xf>
    <xf numFmtId="0" fontId="0" fillId="18" borderId="18" xfId="0" applyFont="1" applyFill="1" applyBorder="1" applyAlignment="1">
      <alignment horizontal="left" vertical="center" wrapText="1"/>
    </xf>
    <xf numFmtId="0" fontId="14" fillId="16" borderId="43" xfId="0" applyFont="1" applyFill="1" applyBorder="1" applyAlignment="1">
      <alignment horizontal="right" vertical="center" wrapText="1"/>
    </xf>
    <xf numFmtId="0" fontId="0" fillId="24" borderId="18" xfId="0" applyFont="1" applyFill="1" applyBorder="1" applyAlignment="1">
      <alignment horizontal="left" vertical="center" wrapText="1"/>
    </xf>
    <xf numFmtId="0" fontId="24" fillId="25" borderId="18" xfId="0" applyFont="1" applyFill="1" applyBorder="1" applyAlignment="1">
      <alignment horizontal="left" vertical="center" wrapText="1"/>
    </xf>
    <xf numFmtId="0" fontId="27" fillId="34" borderId="46" xfId="0" applyFont="1" applyFill="1" applyBorder="1" applyAlignment="1">
      <alignment horizontal="right" vertical="center"/>
    </xf>
    <xf numFmtId="0" fontId="11" fillId="2" borderId="5" xfId="0" applyFont="1" applyFill="1" applyBorder="1" applyAlignment="1">
      <alignment horizontal="right" vertical="center"/>
    </xf>
    <xf numFmtId="0" fontId="0" fillId="25" borderId="8"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9" xfId="0" applyFont="1" applyFill="1" applyBorder="1" applyAlignment="1">
      <alignment horizontal="left" vertical="center" wrapText="1"/>
    </xf>
    <xf numFmtId="0" fontId="0" fillId="24" borderId="8" xfId="0" applyFont="1" applyFill="1" applyBorder="1" applyAlignment="1">
      <alignment horizontal="left" vertical="center" wrapText="1"/>
    </xf>
    <xf numFmtId="0" fontId="21" fillId="10" borderId="0" xfId="0" applyFont="1" applyFill="1" applyAlignment="1">
      <alignment vertical="center" wrapText="1"/>
    </xf>
    <xf numFmtId="0" fontId="0" fillId="42" borderId="0" xfId="0" applyFont="1" applyFill="1" applyBorder="1" applyAlignment="1">
      <alignment horizontal="left" vertical="center" wrapText="1"/>
    </xf>
    <xf numFmtId="0" fontId="0" fillId="42" borderId="36" xfId="0" applyFont="1" applyFill="1" applyBorder="1" applyAlignment="1">
      <alignment horizontal="left" vertical="center" wrapText="1"/>
    </xf>
    <xf numFmtId="0" fontId="24" fillId="40" borderId="15" xfId="0" applyFont="1" applyFill="1" applyBorder="1" applyAlignment="1">
      <alignment horizontal="center" vertical="center" wrapText="1"/>
    </xf>
    <xf numFmtId="0" fontId="28" fillId="45" borderId="15" xfId="0" applyFont="1" applyFill="1" applyBorder="1" applyAlignment="1">
      <alignment horizontal="center" vertical="center"/>
    </xf>
    <xf numFmtId="0" fontId="11" fillId="37" borderId="27" xfId="0" applyFont="1" applyFill="1" applyBorder="1" applyAlignment="1">
      <alignment horizontal="right" vertical="center"/>
    </xf>
    <xf numFmtId="0" fontId="29" fillId="2" borderId="79" xfId="0" applyFont="1" applyFill="1" applyBorder="1" applyAlignment="1">
      <alignment horizontal="center" vertical="center" wrapText="1"/>
    </xf>
    <xf numFmtId="0" fontId="0" fillId="37" borderId="80" xfId="0" applyFont="1" applyFill="1" applyBorder="1" applyAlignment="1">
      <alignment horizontal="right" vertical="center" wrapText="1"/>
    </xf>
    <xf numFmtId="0" fontId="14" fillId="37" borderId="81" xfId="0" applyFont="1" applyFill="1" applyBorder="1" applyAlignment="1">
      <alignment horizontal="right" vertical="center" wrapText="1"/>
    </xf>
    <xf numFmtId="0" fontId="14" fillId="37" borderId="82" xfId="0" applyFont="1" applyFill="1" applyBorder="1" applyAlignment="1">
      <alignment horizontal="right" vertical="center" wrapText="1"/>
    </xf>
    <xf numFmtId="0" fontId="0" fillId="42" borderId="24" xfId="0" applyFont="1" applyFill="1" applyBorder="1" applyAlignment="1">
      <alignment horizontal="left" vertical="center" wrapText="1"/>
    </xf>
    <xf numFmtId="0" fontId="11" fillId="2" borderId="79" xfId="0" applyFont="1" applyFill="1" applyBorder="1" applyAlignment="1">
      <alignment horizontal="center" vertical="center"/>
    </xf>
    <xf numFmtId="0" fontId="0" fillId="42" borderId="47" xfId="0" applyFont="1" applyFill="1" applyBorder="1" applyAlignment="1">
      <alignment horizontal="left" vertical="center" wrapText="1"/>
    </xf>
    <xf numFmtId="0" fontId="0" fillId="42" borderId="74" xfId="0" applyFont="1" applyFill="1" applyBorder="1" applyAlignment="1">
      <alignment horizontal="left" vertical="center" wrapText="1"/>
    </xf>
    <xf numFmtId="0" fontId="14" fillId="16" borderId="51" xfId="0" applyFont="1" applyFill="1" applyBorder="1" applyAlignment="1">
      <alignment horizontal="right" vertical="center" wrapText="1"/>
    </xf>
    <xf numFmtId="0" fontId="0" fillId="42" borderId="40" xfId="0" applyFont="1" applyFill="1" applyBorder="1" applyAlignment="1">
      <alignment horizontal="left" vertical="center" wrapText="1"/>
    </xf>
    <xf numFmtId="0" fontId="14" fillId="16" borderId="59" xfId="0" applyFont="1" applyFill="1" applyBorder="1" applyAlignment="1">
      <alignment horizontal="right" vertical="center" wrapText="1"/>
    </xf>
    <xf numFmtId="0" fontId="0" fillId="21" borderId="0" xfId="0" applyFont="1" applyFill="1" applyBorder="1" applyAlignment="1">
      <alignment horizontal="left" vertical="center" wrapText="1"/>
    </xf>
    <xf numFmtId="0" fontId="55" fillId="2" borderId="0" xfId="0" applyFont="1" applyFill="1" applyAlignment="1">
      <alignment horizontal="center" vertical="center" wrapText="1"/>
    </xf>
    <xf numFmtId="0" fontId="55" fillId="2" borderId="0" xfId="0" applyFont="1" applyFill="1" applyAlignment="1">
      <alignment vertical="center"/>
    </xf>
    <xf numFmtId="0" fontId="0" fillId="21" borderId="24" xfId="0" applyFont="1" applyFill="1" applyBorder="1" applyAlignment="1">
      <alignment horizontal="left" vertical="center" wrapText="1"/>
    </xf>
    <xf numFmtId="0" fontId="0" fillId="17" borderId="0" xfId="0" applyFont="1" applyFill="1" applyBorder="1" applyAlignment="1">
      <alignment horizontal="left" vertical="center" wrapText="1"/>
    </xf>
    <xf numFmtId="0" fontId="30" fillId="30" borderId="32" xfId="0" applyFont="1" applyFill="1" applyBorder="1" applyAlignment="1">
      <alignment vertical="center" wrapText="1"/>
    </xf>
    <xf numFmtId="0" fontId="0" fillId="18" borderId="74" xfId="0" applyFont="1" applyFill="1" applyBorder="1" applyAlignment="1">
      <alignment horizontal="left" vertical="center" wrapText="1"/>
    </xf>
    <xf numFmtId="0" fontId="0" fillId="18" borderId="47" xfId="0" applyFont="1" applyFill="1" applyBorder="1" applyAlignment="1">
      <alignment horizontal="left" vertical="center" wrapText="1"/>
    </xf>
    <xf numFmtId="0" fontId="0" fillId="18" borderId="40" xfId="0" applyFont="1" applyFill="1" applyBorder="1" applyAlignment="1">
      <alignment horizontal="left" vertical="center" wrapText="1"/>
    </xf>
    <xf numFmtId="0" fontId="0" fillId="16" borderId="90" xfId="0" applyFont="1" applyFill="1" applyBorder="1" applyAlignment="1">
      <alignment horizontal="right" vertical="center" wrapText="1"/>
    </xf>
    <xf numFmtId="0" fontId="0" fillId="44" borderId="47" xfId="0" applyFont="1" applyFill="1" applyBorder="1" applyAlignment="1">
      <alignment horizontal="left" vertical="center" wrapText="1"/>
    </xf>
    <xf numFmtId="0" fontId="14" fillId="16" borderId="93" xfId="0" applyFont="1" applyFill="1" applyBorder="1" applyAlignment="1">
      <alignment horizontal="right" vertical="center" wrapText="1"/>
    </xf>
    <xf numFmtId="0" fontId="0" fillId="44" borderId="74"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20" fillId="12" borderId="9" xfId="0" applyFont="1" applyFill="1" applyBorder="1" applyAlignment="1">
      <alignment horizontal="left" vertical="center" wrapText="1"/>
    </xf>
    <xf numFmtId="0" fontId="0" fillId="42" borderId="52" xfId="0" applyFont="1" applyFill="1" applyBorder="1" applyAlignment="1">
      <alignment horizontal="left" vertical="center" wrapText="1"/>
    </xf>
    <xf numFmtId="0" fontId="27" fillId="35" borderId="15" xfId="0" applyFont="1" applyFill="1" applyBorder="1" applyAlignment="1">
      <alignment horizontal="right" vertical="center"/>
    </xf>
    <xf numFmtId="0" fontId="27" fillId="33" borderId="15" xfId="0" applyFont="1" applyFill="1" applyBorder="1" applyAlignment="1">
      <alignment horizontal="right" vertical="center"/>
    </xf>
    <xf numFmtId="0" fontId="27" fillId="45" borderId="15" xfId="0" applyFont="1" applyFill="1" applyBorder="1" applyAlignment="1">
      <alignment horizontal="right" vertical="center"/>
    </xf>
    <xf numFmtId="0" fontId="24" fillId="40" borderId="32" xfId="0" applyFont="1" applyFill="1" applyBorder="1" applyAlignment="1">
      <alignment horizontal="center" vertical="center" wrapText="1"/>
    </xf>
    <xf numFmtId="0" fontId="41" fillId="24" borderId="4" xfId="0" applyFont="1" applyFill="1" applyBorder="1" applyAlignment="1">
      <alignment horizontal="center" vertical="center" wrapText="1"/>
    </xf>
    <xf numFmtId="0" fontId="20" fillId="12" borderId="8" xfId="0" applyFont="1" applyFill="1" applyBorder="1" applyAlignment="1">
      <alignment horizontal="left" vertical="center" wrapText="1"/>
    </xf>
    <xf numFmtId="0" fontId="24" fillId="32" borderId="53" xfId="0" applyFont="1" applyFill="1" applyBorder="1" applyAlignment="1">
      <alignment horizontal="center" vertical="center" wrapText="1"/>
    </xf>
    <xf numFmtId="0" fontId="0" fillId="28" borderId="53" xfId="0" applyFont="1" applyFill="1" applyBorder="1" applyAlignment="1">
      <alignment horizontal="center" vertical="center" wrapText="1"/>
    </xf>
    <xf numFmtId="0" fontId="0" fillId="28" borderId="15" xfId="0" applyFont="1" applyFill="1" applyBorder="1" applyAlignment="1">
      <alignment horizontal="center" vertical="center" wrapText="1"/>
    </xf>
    <xf numFmtId="0" fontId="0" fillId="21" borderId="36" xfId="0" applyFont="1" applyFill="1" applyBorder="1" applyAlignment="1">
      <alignment horizontal="left" vertical="center" wrapText="1"/>
    </xf>
    <xf numFmtId="0" fontId="33" fillId="21" borderId="5" xfId="0" applyFont="1" applyFill="1" applyBorder="1" applyAlignment="1">
      <alignment horizontal="center" vertical="center" wrapText="1"/>
    </xf>
    <xf numFmtId="0" fontId="27" fillId="23" borderId="15" xfId="0" applyFont="1" applyFill="1" applyBorder="1" applyAlignment="1">
      <alignment horizontal="right" vertical="center"/>
    </xf>
    <xf numFmtId="0" fontId="14" fillId="16" borderId="44" xfId="0" applyFont="1" applyFill="1" applyBorder="1" applyAlignment="1">
      <alignment horizontal="right" vertical="center" wrapText="1"/>
    </xf>
    <xf numFmtId="0" fontId="40" fillId="14" borderId="4"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11" fillId="2" borderId="0" xfId="0" applyFont="1" applyFill="1" applyAlignment="1">
      <alignment horizontal="left" vertical="center" wrapText="1"/>
    </xf>
    <xf numFmtId="0" fontId="55" fillId="2" borderId="0" xfId="0" applyFont="1" applyFill="1" applyBorder="1" applyAlignment="1">
      <alignment horizontal="left" vertical="center" wrapText="1"/>
    </xf>
    <xf numFmtId="0" fontId="60" fillId="31" borderId="53" xfId="0" applyFont="1" applyFill="1" applyBorder="1" applyAlignment="1">
      <alignment vertical="center" wrapText="1"/>
    </xf>
    <xf numFmtId="0" fontId="60" fillId="31" borderId="15" xfId="0" applyFont="1" applyFill="1" applyBorder="1" applyAlignment="1">
      <alignment vertical="center" wrapText="1"/>
    </xf>
    <xf numFmtId="0" fontId="11" fillId="2" borderId="0" xfId="0" applyFont="1" applyFill="1" applyAlignment="1">
      <alignment vertical="center"/>
    </xf>
    <xf numFmtId="0" fontId="11" fillId="2" borderId="0" xfId="0" applyFont="1" applyFill="1" applyBorder="1" applyAlignment="1">
      <alignment vertical="center"/>
    </xf>
    <xf numFmtId="0" fontId="14" fillId="37" borderId="29" xfId="0" applyFont="1" applyFill="1" applyBorder="1" applyAlignment="1">
      <alignment horizontal="right" vertical="center" wrapText="1"/>
    </xf>
    <xf numFmtId="0" fontId="0" fillId="16" borderId="46" xfId="0" applyFont="1" applyFill="1" applyBorder="1" applyAlignment="1">
      <alignment horizontal="right" vertical="center" wrapText="1"/>
    </xf>
    <xf numFmtId="0" fontId="0" fillId="24" borderId="9" xfId="0" applyFont="1" applyFill="1" applyBorder="1" applyAlignment="1">
      <alignment horizontal="left" vertical="top" wrapText="1"/>
    </xf>
    <xf numFmtId="0" fontId="11" fillId="2" borderId="0" xfId="0" applyFont="1" applyFill="1" applyProtection="1"/>
    <xf numFmtId="0" fontId="12" fillId="2" borderId="0" xfId="0" applyFont="1" applyFill="1" applyProtection="1"/>
    <xf numFmtId="0" fontId="2" fillId="2" borderId="0" xfId="0" applyFont="1" applyFill="1" applyProtection="1"/>
    <xf numFmtId="0" fontId="0" fillId="2" borderId="0" xfId="0" applyFill="1" applyProtection="1"/>
    <xf numFmtId="0" fontId="0" fillId="2" borderId="0" xfId="0" applyFill="1" applyBorder="1" applyProtection="1"/>
    <xf numFmtId="0" fontId="22" fillId="5" borderId="0" xfId="7" applyFont="1" applyFill="1" applyAlignment="1" applyProtection="1">
      <alignment vertical="center"/>
    </xf>
    <xf numFmtId="0" fontId="22" fillId="11" borderId="0" xfId="7" applyFont="1" applyFill="1" applyAlignment="1" applyProtection="1">
      <alignment vertical="center"/>
    </xf>
    <xf numFmtId="0" fontId="0" fillId="11" borderId="0" xfId="0" quotePrefix="1" applyFill="1" applyBorder="1" applyProtection="1"/>
    <xf numFmtId="0" fontId="50" fillId="2" borderId="0" xfId="0" applyFont="1" applyFill="1" applyBorder="1" applyAlignment="1" applyProtection="1">
      <alignment horizontal="right" vertical="top" wrapText="1"/>
    </xf>
    <xf numFmtId="0" fontId="2" fillId="2" borderId="0" xfId="6" applyBorder="1" applyAlignment="1" applyProtection="1">
      <alignment vertical="center"/>
    </xf>
    <xf numFmtId="0" fontId="2" fillId="2" borderId="0" xfId="6" applyBorder="1" applyProtection="1"/>
    <xf numFmtId="0" fontId="48" fillId="2" borderId="0" xfId="0" applyFont="1" applyFill="1" applyBorder="1" applyAlignment="1" applyProtection="1">
      <alignment horizontal="right" vertical="top" wrapText="1"/>
    </xf>
    <xf numFmtId="0" fontId="0" fillId="2" borderId="0" xfId="0" applyFill="1" applyBorder="1" applyAlignment="1" applyProtection="1">
      <alignment horizontal="left" vertical="top" wrapText="1"/>
    </xf>
    <xf numFmtId="0" fontId="20" fillId="2" borderId="0" xfId="22" applyFont="1" applyFill="1" applyBorder="1" applyAlignment="1" applyProtection="1">
      <alignment horizontal="left" vertical="top" wrapText="1"/>
    </xf>
    <xf numFmtId="0" fontId="26" fillId="13" borderId="10" xfId="0" applyFont="1" applyFill="1" applyBorder="1" applyAlignment="1" applyProtection="1">
      <alignment horizontal="center" vertical="center" wrapText="1"/>
      <protection locked="0"/>
    </xf>
    <xf numFmtId="0" fontId="26" fillId="13" borderId="11" xfId="0" applyFont="1" applyFill="1" applyBorder="1" applyAlignment="1" applyProtection="1">
      <alignment horizontal="center" vertical="center" wrapText="1"/>
      <protection locked="0"/>
    </xf>
    <xf numFmtId="0" fontId="26" fillId="13" borderId="28" xfId="0" applyFont="1" applyFill="1" applyBorder="1" applyAlignment="1" applyProtection="1">
      <alignment vertical="center" wrapText="1"/>
      <protection locked="0"/>
    </xf>
    <xf numFmtId="0" fontId="30" fillId="2" borderId="4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9" borderId="0" xfId="0" applyFont="1" applyFill="1" applyBorder="1" applyAlignment="1" applyProtection="1">
      <alignment horizontal="center" vertical="center"/>
      <protection locked="0"/>
    </xf>
    <xf numFmtId="0" fontId="30" fillId="0" borderId="37" xfId="0" applyFont="1" applyFill="1" applyBorder="1" applyAlignment="1" applyProtection="1">
      <alignment horizontal="center" vertical="center"/>
      <protection locked="0"/>
    </xf>
    <xf numFmtId="0" fontId="30" fillId="29" borderId="61"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0" fillId="21" borderId="36" xfId="0" applyFont="1" applyFill="1" applyBorder="1" applyAlignment="1" applyProtection="1">
      <alignment horizontal="left" vertical="center" wrapText="1"/>
      <protection locked="0"/>
    </xf>
    <xf numFmtId="1" fontId="0" fillId="0" borderId="39" xfId="0" applyNumberFormat="1" applyFont="1" applyFill="1" applyBorder="1" applyAlignment="1" applyProtection="1">
      <alignment horizontal="center" vertical="center" wrapText="1"/>
      <protection locked="0"/>
    </xf>
    <xf numFmtId="0" fontId="0" fillId="0" borderId="32" xfId="0" applyFont="1" applyFill="1" applyBorder="1" applyAlignment="1" applyProtection="1">
      <alignment horizontal="center" vertical="center" wrapText="1"/>
      <protection locked="0"/>
    </xf>
    <xf numFmtId="0" fontId="0" fillId="2" borderId="67" xfId="0" applyFont="1" applyFill="1" applyBorder="1" applyAlignment="1" applyProtection="1">
      <alignment horizontal="center" vertical="center"/>
      <protection locked="0"/>
    </xf>
    <xf numFmtId="0" fontId="0" fillId="20" borderId="65" xfId="0" applyFont="1" applyFill="1" applyBorder="1" applyAlignment="1" applyProtection="1">
      <alignment horizontal="center" vertical="center"/>
      <protection locked="0"/>
    </xf>
    <xf numFmtId="0" fontId="0" fillId="20" borderId="64" xfId="0" applyFont="1" applyFill="1" applyBorder="1" applyAlignment="1" applyProtection="1">
      <alignment horizontal="center" vertical="center"/>
      <protection locked="0"/>
    </xf>
    <xf numFmtId="0" fontId="0" fillId="2" borderId="65" xfId="0" applyFont="1" applyFill="1" applyBorder="1" applyAlignment="1" applyProtection="1">
      <alignment horizontal="center" vertical="center"/>
      <protection locked="0"/>
    </xf>
    <xf numFmtId="0" fontId="0" fillId="20" borderId="66" xfId="0" applyFont="1" applyFill="1" applyBorder="1" applyAlignment="1" applyProtection="1">
      <alignment horizontal="center" vertical="center"/>
      <protection locked="0"/>
    </xf>
    <xf numFmtId="0" fontId="0" fillId="2" borderId="91" xfId="0" applyFont="1" applyFill="1" applyBorder="1" applyAlignment="1" applyProtection="1">
      <alignment horizontal="center" vertical="center"/>
      <protection locked="0"/>
    </xf>
    <xf numFmtId="0" fontId="0" fillId="46" borderId="29" xfId="0" applyFont="1" applyFill="1" applyBorder="1" applyAlignment="1" applyProtection="1">
      <alignment horizontal="center" vertical="center"/>
      <protection locked="0"/>
    </xf>
    <xf numFmtId="0" fontId="0" fillId="2" borderId="29"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0" fillId="2" borderId="0" xfId="0" applyFill="1" applyProtection="1">
      <protection locked="0"/>
    </xf>
    <xf numFmtId="0" fontId="11" fillId="2" borderId="0" xfId="0" applyFont="1" applyFill="1" applyProtection="1">
      <protection locked="0"/>
    </xf>
    <xf numFmtId="0" fontId="13" fillId="2" borderId="3" xfId="0" applyFont="1" applyFill="1" applyBorder="1" applyAlignment="1" applyProtection="1">
      <alignment horizontal="right" vertical="center"/>
      <protection locked="0"/>
    </xf>
    <xf numFmtId="14" fontId="13" fillId="2" borderId="3" xfId="0" applyNumberFormat="1" applyFont="1" applyFill="1" applyBorder="1" applyAlignment="1" applyProtection="1">
      <alignment horizontal="right" vertical="center"/>
      <protection locked="0"/>
    </xf>
    <xf numFmtId="0" fontId="34" fillId="2" borderId="3" xfId="0" applyNumberFormat="1" applyFont="1" applyFill="1" applyBorder="1" applyAlignment="1" applyProtection="1">
      <alignment horizontal="right" vertical="center"/>
      <protection locked="0"/>
    </xf>
    <xf numFmtId="0" fontId="12" fillId="2" borderId="0" xfId="0" applyFont="1" applyFill="1" applyProtection="1">
      <protection locked="0"/>
    </xf>
    <xf numFmtId="0" fontId="2" fillId="2" borderId="0" xfId="0" applyFont="1" applyFill="1" applyProtection="1">
      <protection locked="0"/>
    </xf>
    <xf numFmtId="0" fontId="11" fillId="2" borderId="0" xfId="0" applyFont="1" applyFill="1" applyAlignment="1" applyProtection="1">
      <alignment horizontal="right" vertical="center"/>
      <protection locked="0"/>
    </xf>
    <xf numFmtId="0" fontId="11" fillId="2" borderId="0" xfId="0" applyFont="1" applyFill="1" applyAlignment="1" applyProtection="1">
      <alignment vertical="center"/>
      <protection locked="0"/>
    </xf>
    <xf numFmtId="0" fontId="55" fillId="2" borderId="0" xfId="0" applyFont="1" applyFill="1" applyAlignment="1" applyProtection="1">
      <alignment vertical="center"/>
      <protection locked="0"/>
    </xf>
    <xf numFmtId="0" fontId="11" fillId="2" borderId="0" xfId="0" applyFont="1" applyFill="1" applyAlignment="1" applyProtection="1">
      <alignment horizontal="left" vertical="center" wrapText="1"/>
      <protection locked="0"/>
    </xf>
    <xf numFmtId="0" fontId="0" fillId="2" borderId="0" xfId="0" applyFill="1" applyBorder="1" applyProtection="1">
      <protection locked="0"/>
    </xf>
    <xf numFmtId="0" fontId="13" fillId="2" borderId="5" xfId="0" applyFont="1" applyFill="1" applyBorder="1" applyAlignment="1" applyProtection="1">
      <protection locked="0"/>
    </xf>
    <xf numFmtId="0" fontId="13" fillId="2" borderId="0" xfId="0" applyFont="1" applyFill="1" applyBorder="1" applyAlignment="1" applyProtection="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wrapText="1"/>
      <protection locked="0"/>
    </xf>
    <xf numFmtId="0" fontId="62" fillId="0" borderId="0" xfId="0" applyFont="1" applyAlignment="1" applyProtection="1">
      <alignment horizontal="center" vertical="center"/>
      <protection locked="0"/>
    </xf>
    <xf numFmtId="0" fontId="0" fillId="0" borderId="0" xfId="0" applyFill="1" applyProtection="1">
      <protection locked="0"/>
    </xf>
    <xf numFmtId="0" fontId="0" fillId="0" borderId="0" xfId="0" applyFill="1" applyAlignment="1" applyProtection="1">
      <alignment horizontal="center"/>
      <protection locked="0"/>
    </xf>
    <xf numFmtId="9" fontId="11" fillId="0" borderId="0" xfId="19" applyFont="1" applyFill="1" applyAlignment="1" applyProtection="1">
      <alignment horizontal="center"/>
      <protection locked="0"/>
    </xf>
    <xf numFmtId="0" fontId="0" fillId="0" borderId="0" xfId="0" applyNumberFormat="1" applyFill="1" applyAlignment="1" applyProtection="1">
      <alignment horizontal="center"/>
      <protection locked="0"/>
    </xf>
    <xf numFmtId="0" fontId="11" fillId="0" borderId="0" xfId="0" applyFont="1" applyFill="1" applyProtection="1">
      <protection locked="0"/>
    </xf>
    <xf numFmtId="0" fontId="11" fillId="0" borderId="0" xfId="0" applyFont="1" applyFill="1" applyAlignment="1" applyProtection="1">
      <alignment horizontal="center"/>
      <protection locked="0"/>
    </xf>
    <xf numFmtId="0" fontId="32" fillId="2" borderId="0" xfId="0" applyFont="1" applyFill="1" applyProtection="1">
      <protection locked="0"/>
    </xf>
    <xf numFmtId="0" fontId="54" fillId="5" borderId="86" xfId="0" applyFont="1" applyFill="1" applyBorder="1" applyProtection="1">
      <protection locked="0"/>
    </xf>
    <xf numFmtId="0" fontId="16" fillId="0" borderId="87" xfId="0" applyFont="1" applyBorder="1" applyAlignment="1" applyProtection="1">
      <alignment vertical="top"/>
      <protection locked="0"/>
    </xf>
    <xf numFmtId="0" fontId="11" fillId="2" borderId="0" xfId="0" applyFont="1" applyFill="1" applyBorder="1" applyProtection="1">
      <protection locked="0"/>
    </xf>
    <xf numFmtId="0" fontId="22" fillId="5" borderId="0" xfId="7" applyFont="1" applyFill="1" applyAlignment="1" applyProtection="1">
      <alignment vertical="center"/>
      <protection locked="0"/>
    </xf>
    <xf numFmtId="0" fontId="22" fillId="11" borderId="0" xfId="7" applyFont="1" applyFill="1" applyAlignment="1" applyProtection="1">
      <alignment vertical="center"/>
      <protection locked="0"/>
    </xf>
    <xf numFmtId="0" fontId="24" fillId="14" borderId="22" xfId="0" applyFont="1" applyFill="1" applyBorder="1" applyAlignment="1" applyProtection="1">
      <alignment horizontal="left" vertical="center" wrapText="1"/>
      <protection locked="0"/>
    </xf>
    <xf numFmtId="0" fontId="0" fillId="0" borderId="0" xfId="0" applyBorder="1" applyProtection="1">
      <protection locked="0"/>
    </xf>
    <xf numFmtId="0" fontId="24" fillId="14" borderId="9" xfId="0" applyFont="1" applyFill="1" applyBorder="1" applyAlignment="1" applyProtection="1">
      <alignment horizontal="left" vertical="center" wrapText="1"/>
      <protection locked="0"/>
    </xf>
    <xf numFmtId="0" fontId="24" fillId="14" borderId="47" xfId="0" applyFont="1" applyFill="1" applyBorder="1" applyAlignment="1" applyProtection="1">
      <alignment horizontal="left" vertical="center" wrapText="1"/>
      <protection locked="0"/>
    </xf>
    <xf numFmtId="0" fontId="24" fillId="14" borderId="25" xfId="0" applyFont="1" applyFill="1" applyBorder="1" applyAlignment="1" applyProtection="1">
      <alignment horizontal="left" vertical="center" wrapText="1"/>
      <protection locked="0"/>
    </xf>
    <xf numFmtId="0" fontId="11" fillId="2" borderId="0" xfId="0" applyFont="1" applyFill="1" applyAlignment="1" applyProtection="1">
      <alignment wrapText="1"/>
      <protection locked="0"/>
    </xf>
    <xf numFmtId="0" fontId="22" fillId="5" borderId="0" xfId="7" applyFont="1" applyFill="1" applyAlignment="1" applyProtection="1">
      <alignment vertical="center" wrapText="1"/>
      <protection locked="0"/>
    </xf>
    <xf numFmtId="0" fontId="22" fillId="11" borderId="0" xfId="7" applyFont="1" applyFill="1" applyAlignment="1" applyProtection="1">
      <alignment vertical="center" wrapText="1"/>
      <protection locked="0"/>
    </xf>
    <xf numFmtId="0" fontId="0" fillId="18" borderId="24" xfId="0" applyFont="1" applyFill="1" applyBorder="1" applyAlignment="1" applyProtection="1">
      <alignment horizontal="left" vertical="center" wrapText="1"/>
      <protection locked="0"/>
    </xf>
    <xf numFmtId="0" fontId="0" fillId="18" borderId="9" xfId="0" applyFont="1" applyFill="1" applyBorder="1" applyAlignment="1" applyProtection="1">
      <alignment horizontal="left" vertical="center" wrapText="1"/>
      <protection locked="0"/>
    </xf>
    <xf numFmtId="0" fontId="0" fillId="18" borderId="18" xfId="0" applyFont="1" applyFill="1" applyBorder="1" applyAlignment="1" applyProtection="1">
      <alignment horizontal="left" vertical="center" wrapText="1"/>
      <protection locked="0"/>
    </xf>
    <xf numFmtId="0" fontId="0" fillId="18" borderId="0" xfId="0" applyFont="1" applyFill="1" applyBorder="1" applyAlignment="1" applyProtection="1">
      <alignment horizontal="left" vertical="center" wrapText="1"/>
      <protection locked="0"/>
    </xf>
    <xf numFmtId="0" fontId="0" fillId="17" borderId="36" xfId="0" applyFont="1" applyFill="1" applyBorder="1" applyAlignment="1" applyProtection="1">
      <alignment horizontal="left" vertical="center" wrapText="1"/>
      <protection locked="0"/>
    </xf>
    <xf numFmtId="0" fontId="0" fillId="17" borderId="35" xfId="0" applyFont="1" applyFill="1" applyBorder="1" applyAlignment="1" applyProtection="1">
      <alignment horizontal="left" vertical="center" wrapText="1"/>
      <protection locked="0"/>
    </xf>
    <xf numFmtId="0" fontId="0" fillId="17" borderId="9" xfId="0" applyFont="1" applyFill="1" applyBorder="1" applyAlignment="1" applyProtection="1">
      <alignment horizontal="left" vertical="center" wrapText="1"/>
      <protection locked="0"/>
    </xf>
    <xf numFmtId="0" fontId="39" fillId="17" borderId="5" xfId="0" applyFont="1" applyFill="1" applyBorder="1" applyAlignment="1" applyProtection="1">
      <alignment horizontal="center" vertical="center" wrapText="1"/>
      <protection locked="0"/>
    </xf>
    <xf numFmtId="0" fontId="0" fillId="18" borderId="47" xfId="0" applyFont="1" applyFill="1" applyBorder="1" applyAlignment="1" applyProtection="1">
      <alignment horizontal="left" vertical="center" wrapText="1"/>
      <protection locked="0"/>
    </xf>
    <xf numFmtId="0" fontId="0" fillId="18" borderId="32" xfId="0" applyFont="1" applyFill="1" applyBorder="1" applyAlignment="1" applyProtection="1">
      <alignment horizontal="left" vertical="center" wrapText="1"/>
      <protection locked="0"/>
    </xf>
    <xf numFmtId="0" fontId="0" fillId="18" borderId="40" xfId="0" applyFont="1" applyFill="1" applyBorder="1" applyAlignment="1" applyProtection="1">
      <alignment horizontal="left" vertical="center" wrapText="1"/>
      <protection locked="0"/>
    </xf>
    <xf numFmtId="0" fontId="0" fillId="18" borderId="74" xfId="0" applyFont="1" applyFill="1" applyBorder="1" applyAlignment="1" applyProtection="1">
      <alignment horizontal="left" vertical="center" wrapText="1"/>
      <protection locked="0"/>
    </xf>
    <xf numFmtId="0" fontId="39" fillId="0" borderId="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11" borderId="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center" vertical="center" wrapText="1"/>
      <protection locked="0"/>
    </xf>
    <xf numFmtId="0" fontId="0" fillId="42" borderId="0" xfId="0" applyFont="1" applyFill="1" applyBorder="1" applyAlignment="1" applyProtection="1">
      <alignment horizontal="left" vertical="center" wrapText="1"/>
      <protection locked="0"/>
    </xf>
    <xf numFmtId="0" fontId="0" fillId="42" borderId="7" xfId="0" applyFont="1" applyFill="1" applyBorder="1" applyAlignment="1" applyProtection="1">
      <alignment horizontal="left" vertical="center" wrapText="1"/>
      <protection locked="0"/>
    </xf>
    <xf numFmtId="0" fontId="0" fillId="42" borderId="9" xfId="0" applyFont="1" applyFill="1" applyBorder="1" applyAlignment="1" applyProtection="1">
      <alignment horizontal="left" vertical="center" wrapText="1"/>
      <protection locked="0"/>
    </xf>
    <xf numFmtId="0" fontId="0" fillId="42" borderId="40" xfId="0" applyFont="1" applyFill="1" applyBorder="1" applyAlignment="1" applyProtection="1">
      <alignment horizontal="left" vertical="center" wrapText="1"/>
      <protection locked="0"/>
    </xf>
    <xf numFmtId="0" fontId="0" fillId="42" borderId="74" xfId="0" applyFont="1" applyFill="1" applyBorder="1" applyAlignment="1" applyProtection="1">
      <alignment horizontal="left" vertical="center" wrapText="1"/>
      <protection locked="0"/>
    </xf>
    <xf numFmtId="0" fontId="0" fillId="42" borderId="47" xfId="0" applyFont="1" applyFill="1" applyBorder="1" applyAlignment="1" applyProtection="1">
      <alignment horizontal="left" vertical="center" wrapText="1"/>
      <protection locked="0"/>
    </xf>
    <xf numFmtId="0" fontId="0" fillId="42" borderId="55" xfId="0" applyFont="1" applyFill="1" applyBorder="1" applyAlignment="1" applyProtection="1">
      <alignment horizontal="left" vertical="center" wrapText="1"/>
      <protection locked="0"/>
    </xf>
    <xf numFmtId="0" fontId="11" fillId="2" borderId="0" xfId="18" applyNumberFormat="1" applyFont="1" applyFill="1" applyProtection="1">
      <protection locked="0"/>
    </xf>
    <xf numFmtId="0" fontId="25" fillId="5" borderId="0" xfId="7" applyFont="1" applyFill="1" applyAlignment="1" applyProtection="1">
      <alignment vertical="center"/>
      <protection locked="0"/>
    </xf>
    <xf numFmtId="0" fontId="31" fillId="5" borderId="0" xfId="7" applyFont="1" applyFill="1" applyAlignment="1" applyProtection="1">
      <alignment vertical="center"/>
      <protection locked="0"/>
    </xf>
    <xf numFmtId="0" fontId="0" fillId="21" borderId="24" xfId="0" applyFont="1" applyFill="1" applyBorder="1" applyAlignment="1" applyProtection="1">
      <alignment horizontal="left" vertical="center" wrapText="1"/>
      <protection locked="0"/>
    </xf>
    <xf numFmtId="0" fontId="0" fillId="21" borderId="9" xfId="0" applyFont="1" applyFill="1" applyBorder="1" applyAlignment="1" applyProtection="1">
      <alignment horizontal="left" vertical="center" wrapText="1"/>
      <protection locked="0"/>
    </xf>
    <xf numFmtId="0" fontId="0" fillId="21" borderId="8" xfId="0" applyFont="1" applyFill="1" applyBorder="1" applyAlignment="1" applyProtection="1">
      <alignment horizontal="left" vertical="center" wrapText="1"/>
      <protection locked="0"/>
    </xf>
    <xf numFmtId="0" fontId="0" fillId="21" borderId="38" xfId="0" applyFont="1" applyFill="1" applyBorder="1" applyAlignment="1" applyProtection="1">
      <alignment horizontal="left" vertical="center" wrapText="1"/>
      <protection locked="0"/>
    </xf>
    <xf numFmtId="0" fontId="33" fillId="21" borderId="5" xfId="0" applyFont="1" applyFill="1" applyBorder="1" applyAlignment="1" applyProtection="1">
      <alignment horizontal="center" vertical="center" wrapText="1"/>
      <protection locked="0"/>
    </xf>
    <xf numFmtId="0" fontId="0" fillId="21" borderId="40" xfId="0" applyFont="1" applyFill="1" applyBorder="1" applyAlignment="1" applyProtection="1">
      <alignment horizontal="left" vertical="center" wrapText="1"/>
      <protection locked="0"/>
    </xf>
    <xf numFmtId="0" fontId="0" fillId="21" borderId="0" xfId="0" applyFont="1" applyFill="1" applyBorder="1" applyAlignment="1" applyProtection="1">
      <alignment horizontal="left" vertical="center" wrapText="1"/>
      <protection locked="0"/>
    </xf>
    <xf numFmtId="0" fontId="0" fillId="21" borderId="32" xfId="0" applyFont="1" applyFill="1" applyBorder="1" applyAlignment="1" applyProtection="1">
      <alignment horizontal="left" vertical="center" wrapText="1"/>
      <protection locked="0"/>
    </xf>
    <xf numFmtId="0" fontId="25" fillId="5" borderId="0" xfId="7" applyFont="1" applyFill="1" applyAlignment="1" applyProtection="1">
      <alignment vertical="center" wrapText="1"/>
      <protection locked="0"/>
    </xf>
    <xf numFmtId="0" fontId="31" fillId="5" borderId="0" xfId="7" applyFont="1" applyFill="1" applyAlignment="1" applyProtection="1">
      <alignment vertical="center" wrapText="1"/>
      <protection locked="0"/>
    </xf>
    <xf numFmtId="0" fontId="0" fillId="24" borderId="24" xfId="0" applyFont="1" applyFill="1" applyBorder="1" applyAlignment="1" applyProtection="1">
      <alignment horizontal="left" vertical="center" wrapText="1"/>
      <protection locked="0"/>
    </xf>
    <xf numFmtId="0" fontId="0" fillId="24" borderId="9" xfId="0" applyFont="1" applyFill="1" applyBorder="1" applyAlignment="1" applyProtection="1">
      <alignment horizontal="left" vertical="center" wrapText="1"/>
      <protection locked="0"/>
    </xf>
    <xf numFmtId="0" fontId="0" fillId="24" borderId="38" xfId="0" applyFont="1" applyFill="1" applyBorder="1" applyAlignment="1" applyProtection="1">
      <alignment horizontal="left" vertical="center" wrapText="1"/>
      <protection locked="0"/>
    </xf>
    <xf numFmtId="0" fontId="0" fillId="24" borderId="74" xfId="0" applyFont="1" applyFill="1" applyBorder="1" applyAlignment="1" applyProtection="1">
      <alignment horizontal="left" vertical="center" wrapText="1"/>
      <protection locked="0"/>
    </xf>
    <xf numFmtId="0" fontId="0" fillId="24" borderId="7" xfId="0" applyFont="1" applyFill="1" applyBorder="1" applyAlignment="1" applyProtection="1">
      <alignment horizontal="left" vertical="center" wrapText="1"/>
      <protection locked="0"/>
    </xf>
    <xf numFmtId="0" fontId="0" fillId="24" borderId="8"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0" borderId="9" xfId="0" applyFont="1" applyFill="1" applyBorder="1" applyAlignment="1" applyProtection="1">
      <alignment vertical="center" wrapText="1"/>
      <protection locked="0"/>
    </xf>
    <xf numFmtId="0" fontId="41" fillId="24" borderId="95" xfId="0" applyFont="1" applyFill="1" applyBorder="1" applyAlignment="1" applyProtection="1">
      <alignment horizontal="center" vertical="center" wrapText="1"/>
      <protection locked="0"/>
    </xf>
    <xf numFmtId="0" fontId="24" fillId="25" borderId="94" xfId="0" applyFont="1" applyFill="1" applyBorder="1" applyAlignment="1" applyProtection="1">
      <alignment horizontal="left" vertical="center" wrapText="1"/>
      <protection locked="0"/>
    </xf>
    <xf numFmtId="0" fontId="11" fillId="53" borderId="0" xfId="0" applyFont="1" applyFill="1" applyProtection="1"/>
    <xf numFmtId="0" fontId="0" fillId="53" borderId="0" xfId="0" applyFill="1" applyBorder="1" applyProtection="1"/>
    <xf numFmtId="0" fontId="0" fillId="53" borderId="0" xfId="0" applyFill="1" applyProtection="1"/>
    <xf numFmtId="0" fontId="55" fillId="53" borderId="0" xfId="0" applyFont="1" applyFill="1" applyProtection="1"/>
    <xf numFmtId="9" fontId="20" fillId="2" borderId="36" xfId="0" applyNumberFormat="1" applyFont="1" applyFill="1" applyBorder="1" applyAlignment="1">
      <alignment vertical="center"/>
    </xf>
    <xf numFmtId="9" fontId="20" fillId="2" borderId="92" xfId="0" applyNumberFormat="1" applyFont="1" applyFill="1" applyBorder="1" applyAlignment="1">
      <alignment vertical="center"/>
    </xf>
    <xf numFmtId="0" fontId="24" fillId="49" borderId="70" xfId="0" applyFont="1" applyFill="1" applyBorder="1" applyAlignment="1" applyProtection="1">
      <alignment horizontal="center" vertical="center"/>
    </xf>
    <xf numFmtId="0" fontId="24" fillId="49" borderId="78" xfId="0" applyFont="1" applyFill="1" applyBorder="1" applyAlignment="1" applyProtection="1">
      <alignment horizontal="center" vertical="center"/>
    </xf>
    <xf numFmtId="0" fontId="24" fillId="49" borderId="69" xfId="0" applyFont="1" applyFill="1" applyBorder="1" applyAlignment="1" applyProtection="1">
      <alignment horizontal="center" vertical="center"/>
    </xf>
    <xf numFmtId="0" fontId="0" fillId="49" borderId="69" xfId="0" applyFont="1" applyFill="1" applyBorder="1" applyAlignment="1" applyProtection="1">
      <alignment horizontal="center" vertical="center"/>
    </xf>
    <xf numFmtId="0" fontId="24" fillId="49" borderId="68" xfId="0" applyFont="1" applyFill="1" applyBorder="1" applyAlignment="1" applyProtection="1">
      <alignment horizontal="center" vertical="center"/>
    </xf>
    <xf numFmtId="0" fontId="0" fillId="50" borderId="66" xfId="0" applyFont="1" applyFill="1" applyBorder="1" applyAlignment="1" applyProtection="1">
      <alignment horizontal="center" vertical="center"/>
    </xf>
    <xf numFmtId="0" fontId="0" fillId="50" borderId="67" xfId="0" applyFont="1" applyFill="1" applyBorder="1" applyAlignment="1" applyProtection="1">
      <alignment horizontal="center" vertical="center"/>
    </xf>
    <xf numFmtId="0" fontId="0" fillId="50" borderId="72" xfId="0" applyFont="1" applyFill="1" applyBorder="1" applyAlignment="1" applyProtection="1">
      <alignment horizontal="center" vertical="center"/>
    </xf>
    <xf numFmtId="0" fontId="0" fillId="50" borderId="43" xfId="0" applyFont="1" applyFill="1" applyBorder="1" applyAlignment="1" applyProtection="1">
      <alignment horizontal="center" vertical="center"/>
    </xf>
    <xf numFmtId="0" fontId="0" fillId="50" borderId="64" xfId="0" applyFont="1" applyFill="1" applyBorder="1" applyAlignment="1" applyProtection="1">
      <alignment horizontal="center" vertical="center"/>
    </xf>
    <xf numFmtId="0" fontId="0" fillId="50" borderId="65" xfId="0" applyFont="1" applyFill="1" applyBorder="1" applyAlignment="1" applyProtection="1">
      <alignment horizontal="center" vertical="center"/>
    </xf>
    <xf numFmtId="0" fontId="0" fillId="50" borderId="96" xfId="0" applyFont="1" applyFill="1" applyBorder="1" applyAlignment="1" applyProtection="1">
      <alignment horizontal="center" vertical="center"/>
    </xf>
    <xf numFmtId="0" fontId="30" fillId="50" borderId="67" xfId="0" applyFont="1" applyFill="1" applyBorder="1" applyAlignment="1" applyProtection="1">
      <alignment horizontal="center" vertical="center"/>
    </xf>
    <xf numFmtId="0" fontId="30" fillId="50" borderId="66" xfId="0" applyFont="1" applyFill="1" applyBorder="1" applyAlignment="1" applyProtection="1">
      <alignment horizontal="center" vertical="center"/>
    </xf>
    <xf numFmtId="0" fontId="30" fillId="50" borderId="63" xfId="0" applyFont="1" applyFill="1" applyBorder="1" applyAlignment="1" applyProtection="1">
      <alignment horizontal="center" vertical="center"/>
    </xf>
    <xf numFmtId="0" fontId="30" fillId="50" borderId="41" xfId="0" applyFont="1" applyFill="1" applyBorder="1" applyAlignment="1" applyProtection="1">
      <alignment horizontal="center" vertical="center"/>
    </xf>
    <xf numFmtId="0" fontId="30" fillId="50" borderId="37" xfId="0" applyFont="1" applyFill="1" applyBorder="1" applyAlignment="1" applyProtection="1">
      <alignment horizontal="center" vertical="center"/>
    </xf>
    <xf numFmtId="0" fontId="30" fillId="50" borderId="61" xfId="0" applyFont="1" applyFill="1" applyBorder="1" applyAlignment="1" applyProtection="1">
      <alignment horizontal="center" vertical="center"/>
    </xf>
    <xf numFmtId="0" fontId="11" fillId="50" borderId="63" xfId="0" applyFont="1" applyFill="1" applyBorder="1" applyAlignment="1" applyProtection="1">
      <alignment horizontal="center" vertical="center"/>
    </xf>
    <xf numFmtId="0" fontId="11" fillId="50" borderId="61" xfId="0" applyFont="1" applyFill="1" applyBorder="1" applyAlignment="1" applyProtection="1">
      <alignment horizontal="center" vertical="center"/>
    </xf>
    <xf numFmtId="0" fontId="11" fillId="50" borderId="41" xfId="0" applyFont="1" applyFill="1" applyBorder="1" applyAlignment="1" applyProtection="1">
      <alignment horizontal="center" vertical="center"/>
    </xf>
    <xf numFmtId="0" fontId="11" fillId="50" borderId="45" xfId="0" applyFont="1" applyFill="1" applyBorder="1" applyAlignment="1" applyProtection="1">
      <alignment horizontal="center" vertical="center"/>
    </xf>
    <xf numFmtId="0" fontId="0" fillId="2" borderId="0" xfId="0" applyFill="1" applyBorder="1" applyAlignment="1" applyProtection="1">
      <alignment horizontal="left" vertical="top" wrapText="1"/>
    </xf>
    <xf numFmtId="0" fontId="51" fillId="2" borderId="0" xfId="0" applyFont="1" applyFill="1" applyBorder="1" applyAlignment="1" applyProtection="1">
      <alignment horizontal="left" vertical="top" wrapText="1"/>
    </xf>
    <xf numFmtId="0" fontId="21" fillId="10" borderId="0" xfId="0" applyFont="1" applyFill="1" applyAlignment="1" applyProtection="1">
      <alignment horizontal="center" vertical="center" wrapText="1"/>
    </xf>
    <xf numFmtId="0" fontId="50" fillId="2" borderId="0" xfId="0" applyFont="1" applyFill="1" applyBorder="1" applyAlignment="1" applyProtection="1">
      <alignment horizontal="left" wrapText="1"/>
    </xf>
    <xf numFmtId="0" fontId="23" fillId="2" borderId="0" xfId="0" applyFont="1" applyFill="1" applyBorder="1" applyAlignment="1" applyProtection="1">
      <alignment horizontal="left" wrapText="1"/>
    </xf>
    <xf numFmtId="0" fontId="50" fillId="2" borderId="0" xfId="0" applyFont="1" applyFill="1" applyBorder="1" applyAlignment="1" applyProtection="1">
      <alignment vertical="top" wrapText="1"/>
    </xf>
    <xf numFmtId="9" fontId="0" fillId="12" borderId="9" xfId="19" applyFont="1" applyFill="1" applyBorder="1" applyAlignment="1">
      <alignment horizontal="center" vertical="center" wrapText="1"/>
    </xf>
    <xf numFmtId="0" fontId="63" fillId="5" borderId="0" xfId="22" applyFont="1" applyFill="1" applyAlignment="1">
      <alignment horizontal="center" vertical="center"/>
    </xf>
    <xf numFmtId="0" fontId="14" fillId="0" borderId="8" xfId="0" applyFont="1" applyFill="1" applyBorder="1" applyAlignment="1" applyProtection="1">
      <alignment horizontal="left" vertical="center" wrapText="1"/>
      <protection locked="0"/>
    </xf>
    <xf numFmtId="0" fontId="14" fillId="0" borderId="31" xfId="0" applyFont="1" applyFill="1" applyBorder="1" applyAlignment="1" applyProtection="1">
      <alignment horizontal="left" vertical="center" wrapText="1"/>
      <protection locked="0"/>
    </xf>
    <xf numFmtId="0" fontId="26" fillId="13" borderId="8" xfId="0" applyFont="1" applyFill="1" applyBorder="1" applyAlignment="1" applyProtection="1">
      <alignment horizontal="center" vertical="center" wrapText="1"/>
      <protection locked="0"/>
    </xf>
    <xf numFmtId="0" fontId="26" fillId="13" borderId="12" xfId="0" applyFont="1" applyFill="1" applyBorder="1" applyAlignment="1" applyProtection="1">
      <alignment horizontal="center" vertical="center" wrapText="1"/>
      <protection locked="0"/>
    </xf>
    <xf numFmtId="0" fontId="26" fillId="13" borderId="10"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center"/>
      <protection locked="0"/>
    </xf>
    <xf numFmtId="0" fontId="20" fillId="2" borderId="84" xfId="0" applyFont="1" applyFill="1" applyBorder="1" applyAlignment="1" applyProtection="1">
      <alignment horizontal="left" vertical="center"/>
      <protection locked="0"/>
    </xf>
    <xf numFmtId="0" fontId="0" fillId="0" borderId="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0" fillId="29" borderId="40" xfId="0" applyFont="1" applyFill="1" applyBorder="1" applyAlignment="1" applyProtection="1">
      <alignment horizontal="center" vertical="center" wrapText="1"/>
      <protection locked="0"/>
    </xf>
    <xf numFmtId="0" fontId="0" fillId="29" borderId="84" xfId="0" applyFont="1" applyFill="1" applyBorder="1" applyAlignment="1" applyProtection="1">
      <alignment horizontal="center" vertical="center" wrapText="1"/>
      <protection locked="0"/>
    </xf>
    <xf numFmtId="0" fontId="20" fillId="2" borderId="74" xfId="0" applyFont="1" applyFill="1" applyBorder="1" applyAlignment="1" applyProtection="1">
      <alignment horizontal="left" vertical="center"/>
      <protection locked="0"/>
    </xf>
    <xf numFmtId="0" fontId="20" fillId="2" borderId="83" xfId="0" applyFont="1" applyFill="1" applyBorder="1" applyAlignment="1" applyProtection="1">
      <alignment horizontal="left" vertical="center"/>
      <protection locked="0"/>
    </xf>
    <xf numFmtId="0" fontId="20" fillId="46" borderId="40" xfId="0" applyFont="1" applyFill="1" applyBorder="1" applyAlignment="1" applyProtection="1">
      <alignment horizontal="left" vertical="center"/>
      <protection locked="0"/>
    </xf>
    <xf numFmtId="0" fontId="20" fillId="46" borderId="84" xfId="0" applyFont="1" applyFill="1" applyBorder="1" applyAlignment="1" applyProtection="1">
      <alignment horizontal="left" vertical="center"/>
      <protection locked="0"/>
    </xf>
    <xf numFmtId="0" fontId="0" fillId="29" borderId="8" xfId="0" applyFont="1" applyFill="1" applyBorder="1" applyAlignment="1" applyProtection="1">
      <alignment horizontal="center" vertical="center" wrapText="1"/>
      <protection locked="0"/>
    </xf>
    <xf numFmtId="0" fontId="0" fillId="29" borderId="31"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center" vertical="center" wrapText="1"/>
      <protection locked="0"/>
    </xf>
    <xf numFmtId="0" fontId="0" fillId="0" borderId="85" xfId="0" applyFont="1" applyFill="1" applyBorder="1" applyAlignment="1" applyProtection="1">
      <alignment horizontal="center" vertical="center" wrapText="1"/>
      <protection locked="0"/>
    </xf>
    <xf numFmtId="0" fontId="20" fillId="20" borderId="0" xfId="0" applyFont="1" applyFill="1" applyBorder="1" applyAlignment="1" applyProtection="1">
      <alignment horizontal="left" vertical="center"/>
      <protection locked="0"/>
    </xf>
    <xf numFmtId="0" fontId="20" fillId="0" borderId="17" xfId="0" applyFont="1" applyFill="1" applyBorder="1" applyAlignment="1" applyProtection="1">
      <alignment horizontal="left" vertical="center"/>
      <protection locked="0"/>
    </xf>
    <xf numFmtId="0" fontId="20" fillId="20" borderId="47" xfId="0" applyFont="1" applyFill="1" applyBorder="1" applyAlignment="1" applyProtection="1">
      <alignment horizontal="left" vertical="center"/>
      <protection locked="0"/>
    </xf>
    <xf numFmtId="0" fontId="20" fillId="20" borderId="60" xfId="0" applyFont="1" applyFill="1" applyBorder="1" applyAlignment="1" applyProtection="1">
      <alignment horizontal="left" vertical="center"/>
      <protection locked="0"/>
    </xf>
    <xf numFmtId="0" fontId="24" fillId="52" borderId="75" xfId="0" applyFont="1" applyFill="1" applyBorder="1" applyAlignment="1" applyProtection="1">
      <alignment horizontal="left" vertical="center"/>
      <protection locked="0"/>
    </xf>
    <xf numFmtId="0" fontId="24" fillId="52" borderId="17" xfId="0" applyFont="1" applyFill="1" applyBorder="1" applyAlignment="1" applyProtection="1">
      <alignment horizontal="left" vertical="center"/>
      <protection locked="0"/>
    </xf>
    <xf numFmtId="0" fontId="24" fillId="52" borderId="33" xfId="0" applyFont="1" applyFill="1" applyBorder="1" applyAlignment="1" applyProtection="1">
      <alignment horizontal="left" vertical="center"/>
      <protection locked="0"/>
    </xf>
    <xf numFmtId="0" fontId="24" fillId="0" borderId="18" xfId="0" applyFont="1" applyFill="1" applyBorder="1" applyAlignment="1" applyProtection="1">
      <alignment horizontal="left" vertical="center"/>
      <protection locked="0"/>
    </xf>
    <xf numFmtId="0" fontId="24" fillId="0" borderId="47" xfId="0" applyFont="1" applyFill="1" applyBorder="1" applyAlignment="1" applyProtection="1">
      <alignment horizontal="left" vertical="center"/>
      <protection locked="0"/>
    </xf>
    <xf numFmtId="0" fontId="24" fillId="52" borderId="26" xfId="0" applyFont="1" applyFill="1" applyBorder="1" applyAlignment="1" applyProtection="1">
      <alignment horizontal="left" vertical="center"/>
      <protection locked="0"/>
    </xf>
    <xf numFmtId="0" fontId="24" fillId="52" borderId="7" xfId="0" applyFont="1" applyFill="1" applyBorder="1" applyAlignment="1" applyProtection="1">
      <alignment horizontal="left" vertical="center"/>
      <protection locked="0"/>
    </xf>
    <xf numFmtId="0" fontId="24" fillId="0" borderId="8" xfId="0" applyFont="1" applyFill="1" applyBorder="1" applyAlignment="1" applyProtection="1">
      <alignment horizontal="left" vertical="center"/>
      <protection locked="0"/>
    </xf>
    <xf numFmtId="0" fontId="27" fillId="35" borderId="14" xfId="0" applyFont="1" applyFill="1" applyBorder="1" applyAlignment="1">
      <alignment horizontal="right" vertical="center"/>
    </xf>
    <xf numFmtId="0" fontId="27" fillId="35" borderId="15" xfId="0" applyFont="1" applyFill="1" applyBorder="1" applyAlignment="1">
      <alignment horizontal="right" vertical="center"/>
    </xf>
    <xf numFmtId="0" fontId="35" fillId="35" borderId="13" xfId="0" applyFont="1" applyFill="1" applyBorder="1" applyAlignment="1">
      <alignment horizontal="center" vertical="center" wrapText="1"/>
    </xf>
    <xf numFmtId="0" fontId="35" fillId="35" borderId="14" xfId="0" applyFont="1" applyFill="1" applyBorder="1" applyAlignment="1">
      <alignment horizontal="center" vertical="center" wrapText="1"/>
    </xf>
    <xf numFmtId="0" fontId="27" fillId="33" borderId="14" xfId="0" applyFont="1" applyFill="1" applyBorder="1" applyAlignment="1">
      <alignment horizontal="right" vertical="center"/>
    </xf>
    <xf numFmtId="0" fontId="27" fillId="33" borderId="15" xfId="0" applyFont="1" applyFill="1" applyBorder="1" applyAlignment="1">
      <alignment horizontal="right" vertical="center"/>
    </xf>
    <xf numFmtId="0" fontId="30" fillId="50" borderId="34" xfId="0" applyFont="1" applyFill="1" applyBorder="1" applyAlignment="1" applyProtection="1">
      <alignment horizontal="center" vertical="center"/>
    </xf>
    <xf numFmtId="0" fontId="30" fillId="50" borderId="37" xfId="0" applyFont="1" applyFill="1" applyBorder="1" applyAlignment="1" applyProtection="1">
      <alignment horizontal="center" vertical="center"/>
    </xf>
    <xf numFmtId="0" fontId="24" fillId="27" borderId="18" xfId="0" applyFont="1" applyFill="1" applyBorder="1" applyAlignment="1" applyProtection="1">
      <alignment horizontal="left" vertical="center"/>
      <protection locked="0"/>
    </xf>
    <xf numFmtId="0" fontId="24" fillId="27" borderId="48" xfId="0" applyFont="1" applyFill="1" applyBorder="1" applyAlignment="1" applyProtection="1">
      <alignment horizontal="left" vertical="center"/>
      <protection locked="0"/>
    </xf>
    <xf numFmtId="0" fontId="14" fillId="27" borderId="17" xfId="0" applyFont="1" applyFill="1" applyBorder="1" applyAlignment="1" applyProtection="1">
      <alignment horizontal="left" vertical="center" wrapText="1"/>
      <protection locked="0"/>
    </xf>
    <xf numFmtId="0" fontId="14" fillId="27" borderId="33" xfId="0" applyFont="1" applyFill="1" applyBorder="1" applyAlignment="1" applyProtection="1">
      <alignment horizontal="left" vertical="center" wrapText="1"/>
      <protection locked="0"/>
    </xf>
    <xf numFmtId="9" fontId="0" fillId="2" borderId="9" xfId="0" applyNumberFormat="1" applyFont="1" applyFill="1" applyBorder="1" applyAlignment="1" applyProtection="1">
      <alignment horizontal="center" vertical="center"/>
      <protection locked="0"/>
    </xf>
    <xf numFmtId="9" fontId="0" fillId="2" borderId="85" xfId="0" applyNumberFormat="1" applyFont="1" applyFill="1" applyBorder="1" applyAlignment="1" applyProtection="1">
      <alignment horizontal="center" vertical="center"/>
      <protection locked="0"/>
    </xf>
    <xf numFmtId="9" fontId="20" fillId="46" borderId="47" xfId="0" applyNumberFormat="1" applyFont="1" applyFill="1" applyBorder="1" applyAlignment="1" applyProtection="1">
      <alignment horizontal="left" vertical="center"/>
      <protection locked="0"/>
    </xf>
    <xf numFmtId="0" fontId="20" fillId="46" borderId="47" xfId="0" applyFont="1" applyFill="1" applyBorder="1" applyAlignment="1" applyProtection="1">
      <alignment horizontal="left" vertical="center"/>
      <protection locked="0"/>
    </xf>
    <xf numFmtId="0" fontId="20" fillId="46" borderId="60" xfId="0" applyFont="1" applyFill="1" applyBorder="1" applyAlignment="1" applyProtection="1">
      <alignment horizontal="left" vertical="center"/>
      <protection locked="0"/>
    </xf>
    <xf numFmtId="9" fontId="20" fillId="46" borderId="24" xfId="0" applyNumberFormat="1" applyFont="1" applyFill="1" applyBorder="1" applyAlignment="1" applyProtection="1">
      <alignment horizontal="center" vertical="center"/>
      <protection locked="0"/>
    </xf>
    <xf numFmtId="9" fontId="20" fillId="46" borderId="73" xfId="0" applyNumberFormat="1" applyFont="1" applyFill="1" applyBorder="1" applyAlignment="1" applyProtection="1">
      <alignment horizontal="center" vertical="center"/>
      <protection locked="0"/>
    </xf>
    <xf numFmtId="9" fontId="20" fillId="2" borderId="36" xfId="0" applyNumberFormat="1" applyFont="1" applyFill="1" applyBorder="1" applyAlignment="1" applyProtection="1">
      <alignment horizontal="center" vertical="center"/>
      <protection locked="0"/>
    </xf>
    <xf numFmtId="9" fontId="20" fillId="2" borderId="92" xfId="0" applyNumberFormat="1" applyFont="1" applyFill="1" applyBorder="1" applyAlignment="1" applyProtection="1">
      <alignment horizontal="center" vertical="center"/>
      <protection locked="0"/>
    </xf>
    <xf numFmtId="9" fontId="20" fillId="2" borderId="32" xfId="0" applyNumberFormat="1" applyFont="1" applyFill="1" applyBorder="1" applyAlignment="1" applyProtection="1">
      <alignment horizontal="left" vertical="center"/>
      <protection locked="0"/>
    </xf>
    <xf numFmtId="0" fontId="20" fillId="2" borderId="32"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wrapText="1"/>
      <protection locked="0"/>
    </xf>
    <xf numFmtId="0" fontId="0" fillId="29" borderId="18" xfId="0" applyFont="1" applyFill="1" applyBorder="1" applyAlignment="1" applyProtection="1">
      <alignment horizontal="left" vertical="center" wrapText="1"/>
      <protection locked="0"/>
    </xf>
    <xf numFmtId="0" fontId="27" fillId="45" borderId="14" xfId="0" applyFont="1" applyFill="1" applyBorder="1" applyAlignment="1">
      <alignment horizontal="right" vertical="center"/>
    </xf>
    <xf numFmtId="0" fontId="27" fillId="45" borderId="15" xfId="0" applyFont="1" applyFill="1" applyBorder="1" applyAlignment="1">
      <alignment horizontal="right" vertical="center"/>
    </xf>
    <xf numFmtId="9" fontId="20" fillId="46" borderId="36" xfId="0" applyNumberFormat="1" applyFont="1" applyFill="1" applyBorder="1" applyAlignment="1" applyProtection="1">
      <alignment horizontal="left" vertical="center"/>
      <protection locked="0"/>
    </xf>
    <xf numFmtId="0" fontId="20" fillId="46" borderId="36" xfId="0" applyFont="1" applyFill="1" applyBorder="1" applyAlignment="1" applyProtection="1">
      <alignment horizontal="left" vertical="center"/>
      <protection locked="0"/>
    </xf>
    <xf numFmtId="0" fontId="0" fillId="47" borderId="47" xfId="0" applyFont="1" applyFill="1" applyBorder="1" applyAlignment="1" applyProtection="1">
      <alignment horizontal="left" vertical="center" wrapText="1"/>
      <protection locked="0"/>
    </xf>
    <xf numFmtId="0" fontId="24" fillId="40" borderId="32" xfId="0" applyFont="1" applyFill="1" applyBorder="1" applyAlignment="1" applyProtection="1">
      <alignment horizontal="center" vertical="center" wrapText="1"/>
      <protection locked="0"/>
    </xf>
    <xf numFmtId="0" fontId="24" fillId="40" borderId="77" xfId="0" applyFont="1" applyFill="1" applyBorder="1" applyAlignment="1" applyProtection="1">
      <alignment horizontal="center" vertical="center" wrapText="1"/>
      <protection locked="0"/>
    </xf>
    <xf numFmtId="0" fontId="24" fillId="40" borderId="55" xfId="0" applyFont="1" applyFill="1" applyBorder="1" applyAlignment="1" applyProtection="1">
      <alignment horizontal="left" vertical="center" wrapText="1"/>
      <protection locked="0"/>
    </xf>
    <xf numFmtId="0" fontId="24" fillId="40" borderId="56" xfId="0" applyFont="1" applyFill="1" applyBorder="1" applyAlignment="1" applyProtection="1">
      <alignment horizontal="left" vertical="center" wrapText="1"/>
      <protection locked="0"/>
    </xf>
    <xf numFmtId="0" fontId="0" fillId="29" borderId="8" xfId="0" applyFont="1" applyFill="1" applyBorder="1" applyAlignment="1" applyProtection="1">
      <alignment horizontal="left" vertical="center" wrapText="1"/>
      <protection locked="0"/>
    </xf>
    <xf numFmtId="0" fontId="0" fillId="29" borderId="31" xfId="0" applyFont="1" applyFill="1" applyBorder="1" applyAlignment="1" applyProtection="1">
      <alignment horizontal="left" vertical="center" wrapText="1"/>
      <protection locked="0"/>
    </xf>
    <xf numFmtId="0" fontId="41" fillId="24" borderId="4" xfId="0" applyFont="1" applyFill="1" applyBorder="1" applyAlignment="1">
      <alignment horizontal="center" vertical="center" wrapText="1"/>
    </xf>
    <xf numFmtId="0" fontId="41" fillId="24" borderId="5" xfId="0" applyFont="1" applyFill="1" applyBorder="1" applyAlignment="1">
      <alignment horizontal="center" vertical="center" wrapText="1"/>
    </xf>
    <xf numFmtId="0" fontId="41" fillId="24" borderId="6" xfId="0" applyFont="1" applyFill="1" applyBorder="1" applyAlignment="1">
      <alignment horizontal="center" vertical="center" wrapText="1"/>
    </xf>
    <xf numFmtId="0" fontId="0" fillId="2" borderId="8" xfId="0" applyFont="1" applyFill="1" applyBorder="1" applyAlignment="1" applyProtection="1">
      <alignment horizontal="left" vertical="center" wrapText="1"/>
      <protection locked="0"/>
    </xf>
    <xf numFmtId="0" fontId="0" fillId="2" borderId="31" xfId="0" applyFont="1" applyFill="1" applyBorder="1" applyAlignment="1" applyProtection="1">
      <alignment horizontal="left" vertical="center" wrapText="1"/>
      <protection locked="0"/>
    </xf>
    <xf numFmtId="0" fontId="44" fillId="2" borderId="16" xfId="0" applyFont="1" applyFill="1" applyBorder="1" applyAlignment="1">
      <alignment horizontal="left" vertical="center" wrapText="1"/>
    </xf>
    <xf numFmtId="0" fontId="44" fillId="2" borderId="19" xfId="0" applyFont="1" applyFill="1" applyBorder="1" applyAlignment="1">
      <alignment horizontal="left" vertical="center" wrapText="1"/>
    </xf>
    <xf numFmtId="0" fontId="44" fillId="2" borderId="15" xfId="0" applyFont="1" applyFill="1" applyBorder="1" applyAlignment="1">
      <alignment horizontal="left" vertical="center" wrapText="1"/>
    </xf>
    <xf numFmtId="0" fontId="44" fillId="2" borderId="21" xfId="0" applyFont="1" applyFill="1" applyBorder="1" applyAlignment="1">
      <alignment horizontal="left" vertical="center" wrapText="1"/>
    </xf>
    <xf numFmtId="0" fontId="25" fillId="5" borderId="0" xfId="7" applyFont="1" applyFill="1" applyAlignment="1">
      <alignment horizontal="left" vertical="center"/>
    </xf>
    <xf numFmtId="0" fontId="16" fillId="13" borderId="7" xfId="0" applyNumberFormat="1" applyFont="1" applyFill="1" applyBorder="1" applyAlignment="1" applyProtection="1">
      <alignment horizontal="center" vertical="center"/>
      <protection locked="0"/>
    </xf>
    <xf numFmtId="0" fontId="0" fillId="13" borderId="8" xfId="0" applyFont="1" applyFill="1" applyBorder="1" applyAlignment="1" applyProtection="1">
      <alignment horizontal="center" vertical="center"/>
      <protection locked="0"/>
    </xf>
    <xf numFmtId="3" fontId="0" fillId="13" borderId="8" xfId="0" applyNumberFormat="1" applyFont="1" applyFill="1" applyBorder="1" applyAlignment="1" applyProtection="1">
      <alignment horizontal="center" vertical="center"/>
      <protection locked="0"/>
    </xf>
    <xf numFmtId="0" fontId="0" fillId="13" borderId="8" xfId="0" applyNumberFormat="1" applyFont="1" applyFill="1" applyBorder="1" applyAlignment="1" applyProtection="1">
      <alignment horizontal="center" vertical="center"/>
      <protection locked="0"/>
    </xf>
    <xf numFmtId="0" fontId="20" fillId="12" borderId="8" xfId="0" applyFont="1" applyFill="1" applyBorder="1" applyAlignment="1">
      <alignment horizontal="left" vertical="center" wrapText="1"/>
    </xf>
    <xf numFmtId="0" fontId="27" fillId="32" borderId="13" xfId="0" applyFont="1" applyFill="1" applyBorder="1" applyAlignment="1">
      <alignment horizontal="center" vertical="center" wrapText="1"/>
    </xf>
    <xf numFmtId="0" fontId="27" fillId="32" borderId="14" xfId="0" applyFont="1" applyFill="1" applyBorder="1" applyAlignment="1">
      <alignment horizontal="center" vertical="center" wrapText="1"/>
    </xf>
    <xf numFmtId="0" fontId="24" fillId="32" borderId="55" xfId="0" applyFont="1" applyFill="1" applyBorder="1" applyAlignment="1" applyProtection="1">
      <alignment horizontal="center" vertical="center" wrapText="1"/>
      <protection locked="0"/>
    </xf>
    <xf numFmtId="0" fontId="24" fillId="32" borderId="56" xfId="0" applyFont="1" applyFill="1" applyBorder="1" applyAlignment="1" applyProtection="1">
      <alignment horizontal="center" vertical="center" wrapText="1"/>
      <protection locked="0"/>
    </xf>
    <xf numFmtId="0" fontId="24" fillId="32" borderId="32" xfId="0" applyFont="1" applyFill="1" applyBorder="1" applyAlignment="1" applyProtection="1">
      <alignment horizontal="center" vertical="center" wrapText="1"/>
      <protection locked="0"/>
    </xf>
    <xf numFmtId="0" fontId="24" fillId="32" borderId="53" xfId="0" applyFont="1" applyFill="1" applyBorder="1" applyAlignment="1" applyProtection="1">
      <alignment horizontal="center" vertical="center" wrapText="1"/>
      <protection locked="0"/>
    </xf>
    <xf numFmtId="0" fontId="24" fillId="32" borderId="54" xfId="0" applyFont="1" applyFill="1" applyBorder="1" applyAlignment="1" applyProtection="1">
      <alignment horizontal="center" vertical="center" wrapText="1"/>
      <protection locked="0"/>
    </xf>
    <xf numFmtId="0" fontId="30" fillId="30" borderId="32" xfId="0" applyFont="1" applyFill="1" applyBorder="1" applyAlignment="1" applyProtection="1">
      <alignment horizontal="left" vertical="center" wrapText="1"/>
      <protection locked="0"/>
    </xf>
    <xf numFmtId="0" fontId="30" fillId="30" borderId="77" xfId="0" applyFont="1" applyFill="1" applyBorder="1" applyAlignment="1" applyProtection="1">
      <alignment horizontal="left" vertical="center" wrapText="1"/>
      <protection locked="0"/>
    </xf>
    <xf numFmtId="0" fontId="30" fillId="30" borderId="55" xfId="0" applyFont="1" applyFill="1" applyBorder="1" applyAlignment="1" applyProtection="1">
      <alignment horizontal="left" vertical="center" wrapText="1"/>
      <protection locked="0"/>
    </xf>
    <xf numFmtId="0" fontId="30" fillId="30" borderId="56" xfId="0" applyFont="1" applyFill="1" applyBorder="1" applyAlignment="1" applyProtection="1">
      <alignment horizontal="left" vertical="center" wrapText="1"/>
      <protection locked="0"/>
    </xf>
    <xf numFmtId="0" fontId="0" fillId="22" borderId="17" xfId="0" applyFont="1" applyFill="1" applyBorder="1" applyAlignment="1" applyProtection="1">
      <alignment horizontal="center" vertical="center" wrapText="1"/>
      <protection locked="0"/>
    </xf>
    <xf numFmtId="0" fontId="0" fillId="22" borderId="33" xfId="0" applyFont="1" applyFill="1" applyBorder="1" applyAlignment="1" applyProtection="1">
      <alignment horizontal="center" vertical="center" wrapText="1"/>
      <protection locked="0"/>
    </xf>
    <xf numFmtId="0" fontId="0" fillId="28" borderId="53" xfId="0" applyFont="1" applyFill="1" applyBorder="1" applyAlignment="1" applyProtection="1">
      <alignment horizontal="center" vertical="center" wrapText="1"/>
      <protection locked="0"/>
    </xf>
    <xf numFmtId="0" fontId="0" fillId="28" borderId="54" xfId="0" applyFont="1" applyFill="1" applyBorder="1" applyAlignment="1" applyProtection="1">
      <alignment horizontal="center" vertical="center" wrapText="1"/>
      <protection locked="0"/>
    </xf>
    <xf numFmtId="0" fontId="0" fillId="28" borderId="15" xfId="0" applyFont="1" applyFill="1" applyBorder="1" applyAlignment="1" applyProtection="1">
      <alignment horizontal="center" vertical="center" wrapText="1"/>
      <protection locked="0"/>
    </xf>
    <xf numFmtId="0" fontId="0" fillId="28" borderId="21" xfId="0" applyFont="1" applyFill="1" applyBorder="1" applyAlignment="1" applyProtection="1">
      <alignment horizontal="center" vertical="center" wrapText="1"/>
      <protection locked="0"/>
    </xf>
    <xf numFmtId="0" fontId="0" fillId="22" borderId="40" xfId="0" applyFont="1" applyFill="1" applyBorder="1" applyAlignment="1" applyProtection="1">
      <alignment horizontal="left" vertical="center" wrapText="1"/>
      <protection locked="0"/>
    </xf>
    <xf numFmtId="0" fontId="35" fillId="28" borderId="13" xfId="0" applyFont="1" applyFill="1" applyBorder="1" applyAlignment="1">
      <alignment horizontal="center" vertical="center" wrapText="1"/>
    </xf>
    <xf numFmtId="0" fontId="35" fillId="28" borderId="14" xfId="0" applyFont="1" applyFill="1" applyBorder="1" applyAlignment="1">
      <alignment horizontal="center" vertical="center" wrapText="1"/>
    </xf>
    <xf numFmtId="0" fontId="14" fillId="27" borderId="8" xfId="0" applyFont="1" applyFill="1" applyBorder="1" applyAlignment="1" applyProtection="1">
      <alignment horizontal="left" vertical="center" wrapText="1"/>
      <protection locked="0"/>
    </xf>
    <xf numFmtId="0" fontId="14" fillId="27" borderId="31" xfId="0" applyFont="1" applyFill="1" applyBorder="1" applyAlignment="1" applyProtection="1">
      <alignment horizontal="left" vertical="center" wrapText="1"/>
      <protection locked="0"/>
    </xf>
    <xf numFmtId="0" fontId="0" fillId="21" borderId="36" xfId="0" applyFont="1" applyFill="1" applyBorder="1" applyAlignment="1">
      <alignment horizontal="left" vertical="center" wrapText="1"/>
    </xf>
    <xf numFmtId="0" fontId="0" fillId="21" borderId="32" xfId="0" applyFont="1" applyFill="1" applyBorder="1" applyAlignment="1">
      <alignment horizontal="left" vertical="center" wrapText="1"/>
    </xf>
    <xf numFmtId="0" fontId="0" fillId="0" borderId="17" xfId="0" applyFont="1" applyFill="1" applyBorder="1" applyAlignment="1" applyProtection="1">
      <alignment horizontal="left" vertical="center" wrapText="1"/>
      <protection locked="0"/>
    </xf>
    <xf numFmtId="0" fontId="33" fillId="21" borderId="4" xfId="0" applyFont="1" applyFill="1" applyBorder="1" applyAlignment="1">
      <alignment horizontal="center" vertical="center" wrapText="1"/>
    </xf>
    <xf numFmtId="0" fontId="33" fillId="21" borderId="5" xfId="0" applyFont="1" applyFill="1" applyBorder="1" applyAlignment="1">
      <alignment horizontal="center" vertical="center" wrapText="1"/>
    </xf>
    <xf numFmtId="0" fontId="33" fillId="21" borderId="6" xfId="0" applyFont="1" applyFill="1" applyBorder="1" applyAlignment="1">
      <alignment horizontal="center" vertical="center" wrapText="1"/>
    </xf>
    <xf numFmtId="0" fontId="27" fillId="23" borderId="14" xfId="0" applyFont="1" applyFill="1" applyBorder="1" applyAlignment="1">
      <alignment horizontal="right" vertical="center"/>
    </xf>
    <xf numFmtId="0" fontId="27" fillId="23" borderId="15" xfId="0" applyFont="1" applyFill="1" applyBorder="1" applyAlignment="1">
      <alignment horizontal="right" vertical="center"/>
    </xf>
    <xf numFmtId="0" fontId="27" fillId="40" borderId="20" xfId="0" applyFont="1" applyFill="1" applyBorder="1" applyAlignment="1">
      <alignment horizontal="center" vertical="center" wrapText="1"/>
    </xf>
    <xf numFmtId="0" fontId="27" fillId="40" borderId="14" xfId="0" applyFont="1" applyFill="1" applyBorder="1" applyAlignment="1">
      <alignment horizontal="center" vertical="center" wrapText="1"/>
    </xf>
    <xf numFmtId="0" fontId="39" fillId="17" borderId="4" xfId="0" applyFont="1" applyFill="1" applyBorder="1" applyAlignment="1">
      <alignment horizontal="center" vertical="center" wrapText="1"/>
    </xf>
    <xf numFmtId="0" fontId="39" fillId="17" borderId="5" xfId="0" applyFont="1" applyFill="1" applyBorder="1" applyAlignment="1">
      <alignment horizontal="center" vertical="center" wrapText="1"/>
    </xf>
    <xf numFmtId="0" fontId="39" fillId="17" borderId="6" xfId="0" applyFont="1" applyFill="1" applyBorder="1" applyAlignment="1">
      <alignment horizontal="center" vertical="center" wrapText="1"/>
    </xf>
    <xf numFmtId="0" fontId="14" fillId="16" borderId="44" xfId="0" applyFont="1" applyFill="1" applyBorder="1" applyAlignment="1">
      <alignment horizontal="right" vertical="center" wrapText="1"/>
    </xf>
    <xf numFmtId="0" fontId="14" fillId="16" borderId="42" xfId="0" applyFont="1" applyFill="1" applyBorder="1" applyAlignment="1">
      <alignment horizontal="right" vertical="center" wrapText="1"/>
    </xf>
    <xf numFmtId="0" fontId="11" fillId="29" borderId="74" xfId="0" applyFont="1" applyFill="1" applyBorder="1" applyAlignment="1" applyProtection="1">
      <alignment horizontal="center"/>
      <protection locked="0"/>
    </xf>
    <xf numFmtId="0" fontId="11" fillId="29" borderId="83" xfId="0" applyFont="1" applyFill="1" applyBorder="1" applyAlignment="1" applyProtection="1">
      <alignment horizontal="center"/>
      <protection locked="0"/>
    </xf>
    <xf numFmtId="0" fontId="14" fillId="0" borderId="18"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0" fillId="0" borderId="31" xfId="0" applyFont="1" applyFill="1" applyBorder="1" applyAlignment="1" applyProtection="1">
      <alignment horizontal="left" vertical="center" wrapText="1"/>
      <protection locked="0"/>
    </xf>
    <xf numFmtId="0" fontId="0" fillId="27" borderId="17" xfId="0" applyFont="1" applyFill="1" applyBorder="1" applyAlignment="1" applyProtection="1">
      <alignment horizontal="left" vertical="center" wrapText="1"/>
      <protection locked="0"/>
    </xf>
    <xf numFmtId="0" fontId="21" fillId="10" borderId="0" xfId="0" applyFont="1" applyFill="1" applyAlignment="1">
      <alignment horizontal="center" vertical="center" wrapText="1"/>
    </xf>
    <xf numFmtId="0" fontId="20" fillId="20" borderId="18" xfId="0" applyFont="1" applyFill="1" applyBorder="1" applyAlignment="1" applyProtection="1">
      <alignment horizontal="left" vertical="center"/>
      <protection locked="0"/>
    </xf>
    <xf numFmtId="0" fontId="24" fillId="52" borderId="57" xfId="0" applyFont="1" applyFill="1" applyBorder="1" applyAlignment="1" applyProtection="1">
      <alignment horizontal="left" vertical="center"/>
      <protection locked="0"/>
    </xf>
    <xf numFmtId="0" fontId="20" fillId="19" borderId="8" xfId="0" applyFont="1" applyFill="1" applyBorder="1" applyAlignment="1" applyProtection="1">
      <alignment horizontal="left" vertical="center" wrapText="1"/>
      <protection locked="0"/>
    </xf>
    <xf numFmtId="0" fontId="20" fillId="19" borderId="31" xfId="0" applyFont="1" applyFill="1" applyBorder="1" applyAlignment="1" applyProtection="1">
      <alignment horizontal="left" vertical="center" wrapText="1"/>
      <protection locked="0"/>
    </xf>
    <xf numFmtId="0" fontId="40" fillId="14" borderId="4" xfId="0" applyFont="1" applyFill="1" applyBorder="1" applyAlignment="1">
      <alignment horizontal="center" vertical="center" wrapText="1"/>
    </xf>
    <xf numFmtId="0" fontId="40" fillId="14" borderId="5" xfId="0" applyFont="1" applyFill="1" applyBorder="1" applyAlignment="1">
      <alignment horizontal="center" vertical="center" wrapText="1"/>
    </xf>
    <xf numFmtId="0" fontId="40" fillId="14" borderId="62" xfId="0" applyFont="1" applyFill="1" applyBorder="1" applyAlignment="1">
      <alignment horizontal="center" vertical="center" wrapText="1"/>
    </xf>
    <xf numFmtId="0" fontId="38" fillId="18" borderId="4" xfId="0" applyFont="1" applyFill="1" applyBorder="1" applyAlignment="1">
      <alignment horizontal="center" vertical="center" wrapText="1"/>
    </xf>
    <xf numFmtId="0" fontId="38" fillId="18" borderId="5" xfId="0" applyFont="1" applyFill="1" applyBorder="1" applyAlignment="1">
      <alignment horizontal="center" vertical="center" wrapText="1"/>
    </xf>
    <xf numFmtId="0" fontId="38" fillId="18" borderId="6" xfId="0" applyFont="1" applyFill="1" applyBorder="1" applyAlignment="1">
      <alignment horizontal="center" vertical="center" wrapText="1"/>
    </xf>
    <xf numFmtId="0" fontId="20" fillId="2" borderId="18" xfId="0" applyFont="1" applyFill="1" applyBorder="1" applyAlignment="1" applyProtection="1">
      <alignment horizontal="left" vertical="center"/>
      <protection locked="0"/>
    </xf>
    <xf numFmtId="0" fontId="20" fillId="38" borderId="17" xfId="0" applyFont="1" applyFill="1" applyBorder="1" applyAlignment="1" applyProtection="1">
      <alignment horizontal="left" vertical="center" wrapText="1"/>
      <protection locked="0"/>
    </xf>
    <xf numFmtId="0" fontId="0" fillId="12" borderId="11" xfId="0" applyFont="1" applyFill="1" applyBorder="1" applyAlignment="1">
      <alignment horizontal="center" vertical="center" wrapText="1"/>
    </xf>
    <xf numFmtId="0" fontId="43" fillId="2" borderId="13" xfId="0" applyFont="1" applyFill="1" applyBorder="1" applyAlignment="1">
      <alignment horizontal="center" vertical="center"/>
    </xf>
    <xf numFmtId="0" fontId="43" fillId="2" borderId="14" xfId="0" applyFont="1" applyFill="1" applyBorder="1" applyAlignment="1">
      <alignment horizontal="center" vertical="center"/>
    </xf>
    <xf numFmtId="0" fontId="11" fillId="2" borderId="0" xfId="0" applyFont="1" applyFill="1" applyBorder="1" applyAlignment="1">
      <alignment horizontal="center" vertical="center"/>
    </xf>
    <xf numFmtId="9" fontId="0" fillId="12" borderId="8" xfId="0" applyNumberFormat="1" applyFont="1" applyFill="1" applyBorder="1" applyAlignment="1">
      <alignment horizontal="center" vertical="center" wrapText="1"/>
    </xf>
    <xf numFmtId="0" fontId="16" fillId="30" borderId="20" xfId="0" applyFont="1" applyFill="1" applyBorder="1" applyAlignment="1">
      <alignment horizontal="center" vertical="center" wrapText="1"/>
    </xf>
    <xf numFmtId="0" fontId="16" fillId="30" borderId="14" xfId="0" applyFont="1" applyFill="1" applyBorder="1" applyAlignment="1">
      <alignment horizontal="center" vertical="center" wrapText="1"/>
    </xf>
    <xf numFmtId="0" fontId="27" fillId="34" borderId="14" xfId="0" applyFont="1" applyFill="1" applyBorder="1" applyAlignment="1">
      <alignment horizontal="right" vertical="center"/>
    </xf>
    <xf numFmtId="0" fontId="27" fillId="34" borderId="15" xfId="0" applyFont="1" applyFill="1" applyBorder="1" applyAlignment="1">
      <alignment horizontal="right" vertical="center"/>
    </xf>
    <xf numFmtId="0" fontId="37" fillId="31" borderId="55" xfId="0" applyFont="1" applyFill="1" applyBorder="1" applyAlignment="1" applyProtection="1">
      <alignment horizontal="left" vertical="center" wrapText="1"/>
      <protection locked="0"/>
    </xf>
    <xf numFmtId="0" fontId="37" fillId="31" borderId="56" xfId="0" applyFont="1" applyFill="1" applyBorder="1" applyAlignment="1" applyProtection="1">
      <alignment horizontal="left" vertical="center" wrapText="1"/>
      <protection locked="0"/>
    </xf>
    <xf numFmtId="0" fontId="37" fillId="31" borderId="53" xfId="0" applyFont="1" applyFill="1" applyBorder="1" applyAlignment="1" applyProtection="1">
      <alignment horizontal="left" vertical="center" wrapText="1"/>
      <protection locked="0"/>
    </xf>
    <xf numFmtId="0" fontId="37" fillId="31" borderId="54" xfId="0" applyFont="1" applyFill="1" applyBorder="1" applyAlignment="1" applyProtection="1">
      <alignment horizontal="left" vertical="center" wrapText="1"/>
      <protection locked="0"/>
    </xf>
    <xf numFmtId="0" fontId="0" fillId="13" borderId="8" xfId="0" applyFont="1" applyFill="1" applyBorder="1" applyAlignment="1" applyProtection="1">
      <alignment horizontal="center" vertical="center" wrapText="1"/>
      <protection locked="0"/>
    </xf>
    <xf numFmtId="0" fontId="40" fillId="14" borderId="6" xfId="0" applyFont="1" applyFill="1" applyBorder="1" applyAlignment="1">
      <alignment horizontal="center" vertical="center" wrapText="1"/>
    </xf>
    <xf numFmtId="0" fontId="25" fillId="0" borderId="0" xfId="7" applyFont="1" applyFill="1" applyBorder="1" applyAlignment="1">
      <alignment horizontal="center" vertical="center"/>
    </xf>
    <xf numFmtId="9" fontId="20" fillId="46" borderId="32" xfId="0" applyNumberFormat="1" applyFont="1" applyFill="1" applyBorder="1" applyAlignment="1" applyProtection="1">
      <alignment horizontal="center" vertical="center"/>
      <protection locked="0"/>
    </xf>
    <xf numFmtId="0" fontId="0" fillId="39" borderId="74" xfId="0" applyFont="1" applyFill="1" applyBorder="1" applyAlignment="1" applyProtection="1">
      <alignment horizontal="center" vertical="center" wrapText="1"/>
      <protection locked="0"/>
    </xf>
    <xf numFmtId="0" fontId="0" fillId="39" borderId="83" xfId="0" applyFont="1" applyFill="1" applyBorder="1" applyAlignment="1" applyProtection="1">
      <alignment horizontal="center" vertical="center" wrapText="1"/>
      <protection locked="0"/>
    </xf>
    <xf numFmtId="0" fontId="46" fillId="41" borderId="4" xfId="0" applyFont="1" applyFill="1" applyBorder="1" applyAlignment="1">
      <alignment horizontal="center" vertical="center" wrapText="1"/>
    </xf>
    <xf numFmtId="0" fontId="46" fillId="41" borderId="5" xfId="0" applyFont="1" applyFill="1" applyBorder="1" applyAlignment="1">
      <alignment horizontal="center" vertical="center" wrapText="1"/>
    </xf>
    <xf numFmtId="0" fontId="46" fillId="41" borderId="6" xfId="0" applyFont="1" applyFill="1" applyBorder="1" applyAlignment="1">
      <alignment horizontal="center" vertical="center" wrapText="1"/>
    </xf>
    <xf numFmtId="0" fontId="0" fillId="2" borderId="36" xfId="0" applyFont="1" applyFill="1" applyBorder="1" applyAlignment="1" applyProtection="1">
      <alignment horizontal="center" vertical="center" wrapText="1"/>
      <protection locked="0"/>
    </xf>
    <xf numFmtId="0" fontId="0" fillId="2" borderId="92"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protection locked="0"/>
    </xf>
    <xf numFmtId="0" fontId="20" fillId="2" borderId="84" xfId="0" applyFont="1" applyFill="1" applyBorder="1" applyAlignment="1" applyProtection="1">
      <alignment horizontal="center" vertical="center"/>
      <protection locked="0"/>
    </xf>
    <xf numFmtId="0" fontId="20" fillId="2" borderId="36" xfId="0" applyFont="1" applyFill="1" applyBorder="1" applyAlignment="1" applyProtection="1">
      <alignment horizontal="center" vertical="center"/>
      <protection locked="0"/>
    </xf>
    <xf numFmtId="0" fontId="20" fillId="2" borderId="92" xfId="0" applyFont="1" applyFill="1" applyBorder="1" applyAlignment="1" applyProtection="1">
      <alignment horizontal="center" vertical="center"/>
      <protection locked="0"/>
    </xf>
    <xf numFmtId="0" fontId="0" fillId="27" borderId="8" xfId="0" applyFont="1" applyFill="1" applyBorder="1" applyAlignment="1" applyProtection="1">
      <alignment horizontal="center" vertical="center" wrapText="1"/>
      <protection locked="0"/>
    </xf>
    <xf numFmtId="0" fontId="0" fillId="27" borderId="31" xfId="0" applyFont="1" applyFill="1" applyBorder="1" applyAlignment="1" applyProtection="1">
      <alignment horizontal="center" vertical="center" wrapText="1"/>
      <protection locked="0"/>
    </xf>
    <xf numFmtId="9" fontId="20" fillId="46" borderId="36" xfId="0" applyNumberFormat="1"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39" xfId="0" applyFont="1" applyFill="1" applyBorder="1" applyAlignment="1" applyProtection="1">
      <alignment horizontal="center" vertical="center"/>
      <protection locked="0"/>
    </xf>
    <xf numFmtId="0" fontId="20" fillId="20" borderId="0" xfId="0" applyFont="1" applyFill="1" applyBorder="1" applyAlignment="1" applyProtection="1">
      <alignment horizontal="center" vertical="center"/>
      <protection locked="0"/>
    </xf>
    <xf numFmtId="0" fontId="20" fillId="20" borderId="89" xfId="0" applyFont="1" applyFill="1" applyBorder="1" applyAlignment="1" applyProtection="1">
      <alignment horizontal="center" vertical="center"/>
      <protection locked="0"/>
    </xf>
    <xf numFmtId="0" fontId="0" fillId="38" borderId="47" xfId="0" applyFont="1" applyFill="1" applyBorder="1" applyAlignment="1" applyProtection="1">
      <alignment horizontal="center" vertical="center" wrapText="1"/>
      <protection locked="0"/>
    </xf>
    <xf numFmtId="0" fontId="0" fillId="38" borderId="6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protection locked="0"/>
    </xf>
    <xf numFmtId="0" fontId="20" fillId="0" borderId="89" xfId="0" applyFont="1" applyFill="1" applyBorder="1" applyAlignment="1" applyProtection="1">
      <alignment horizontal="center" vertical="center"/>
      <protection locked="0"/>
    </xf>
    <xf numFmtId="0" fontId="11" fillId="20" borderId="74" xfId="0" applyFont="1" applyFill="1" applyBorder="1" applyAlignment="1" applyProtection="1">
      <alignment horizontal="center"/>
      <protection locked="0"/>
    </xf>
    <xf numFmtId="0" fontId="11" fillId="20" borderId="83" xfId="0" applyFont="1" applyFill="1" applyBorder="1" applyAlignment="1" applyProtection="1">
      <alignment horizontal="center"/>
      <protection locked="0"/>
    </xf>
    <xf numFmtId="0" fontId="24" fillId="0" borderId="47" xfId="0" applyFont="1" applyFill="1" applyBorder="1" applyAlignment="1" applyProtection="1">
      <alignment horizontal="center" vertical="center"/>
      <protection locked="0"/>
    </xf>
    <xf numFmtId="0" fontId="24" fillId="0" borderId="60" xfId="0" applyFont="1" applyFill="1" applyBorder="1" applyAlignment="1" applyProtection="1">
      <alignment horizontal="center" vertical="center"/>
      <protection locked="0"/>
    </xf>
    <xf numFmtId="0" fontId="47" fillId="43" borderId="4" xfId="0" applyFont="1" applyFill="1" applyBorder="1" applyAlignment="1">
      <alignment horizontal="center" vertical="center" wrapText="1"/>
    </xf>
    <xf numFmtId="0" fontId="47" fillId="43" borderId="6" xfId="0" applyFont="1" applyFill="1" applyBorder="1" applyAlignment="1">
      <alignment horizontal="center" vertical="center" wrapText="1"/>
    </xf>
    <xf numFmtId="9" fontId="16" fillId="12" borderId="8" xfId="0" applyNumberFormat="1" applyFont="1" applyFill="1" applyBorder="1" applyAlignment="1">
      <alignment horizontal="center" vertical="center" wrapText="1"/>
    </xf>
    <xf numFmtId="0" fontId="16" fillId="12" borderId="8" xfId="0" applyFont="1" applyFill="1" applyBorder="1" applyAlignment="1">
      <alignment horizontal="center" vertical="center" wrapText="1"/>
    </xf>
    <xf numFmtId="0" fontId="57" fillId="0" borderId="79" xfId="0" applyFont="1" applyBorder="1" applyAlignment="1" applyProtection="1">
      <alignment horizontal="left" vertical="top" wrapText="1"/>
      <protection locked="0"/>
    </xf>
    <xf numFmtId="0" fontId="6" fillId="4" borderId="0" xfId="0" applyFont="1" applyFill="1" applyAlignment="1" applyProtection="1">
      <alignment horizontal="center" vertical="center" readingOrder="1"/>
      <protection locked="0"/>
    </xf>
    <xf numFmtId="0" fontId="5" fillId="4" borderId="2" xfId="0" applyFont="1" applyFill="1" applyBorder="1" applyAlignment="1" applyProtection="1">
      <alignment horizontal="center"/>
      <protection locked="0"/>
    </xf>
    <xf numFmtId="0" fontId="54" fillId="5" borderId="88" xfId="0" applyFont="1" applyFill="1" applyBorder="1" applyAlignment="1" applyProtection="1">
      <alignment horizontal="center" wrapText="1"/>
      <protection locked="0"/>
    </xf>
    <xf numFmtId="0" fontId="54" fillId="5" borderId="74" xfId="0" applyFont="1" applyFill="1" applyBorder="1" applyAlignment="1" applyProtection="1">
      <alignment horizontal="center" wrapText="1"/>
      <protection locked="0"/>
    </xf>
    <xf numFmtId="0" fontId="0" fillId="17" borderId="9" xfId="0" applyFont="1" applyFill="1" applyBorder="1" applyAlignment="1" applyProtection="1">
      <alignment horizontal="center" vertical="center" wrapText="1"/>
      <protection locked="0"/>
    </xf>
    <xf numFmtId="0" fontId="0" fillId="17" borderId="7"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74" xfId="0"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wrapText="1"/>
      <protection locked="0"/>
    </xf>
    <xf numFmtId="0" fontId="0" fillId="51" borderId="7"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0" fillId="22" borderId="0" xfId="0" applyFont="1" applyFill="1" applyBorder="1" applyAlignment="1" applyProtection="1">
      <alignment vertical="center" wrapText="1"/>
      <protection locked="0"/>
    </xf>
    <xf numFmtId="0" fontId="0" fillId="22" borderId="9" xfId="0" applyFont="1" applyFill="1" applyBorder="1" applyAlignment="1" applyProtection="1">
      <alignment vertical="center" wrapText="1"/>
      <protection locked="0"/>
    </xf>
    <xf numFmtId="0" fontId="20" fillId="20" borderId="35"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center" wrapText="1"/>
      <protection locked="0"/>
    </xf>
    <xf numFmtId="0" fontId="52" fillId="48" borderId="5" xfId="0" applyFont="1" applyFill="1" applyBorder="1" applyAlignment="1" applyProtection="1">
      <alignment horizontal="left" vertical="center" wrapText="1"/>
      <protection locked="0"/>
    </xf>
    <xf numFmtId="0" fontId="52" fillId="48" borderId="0" xfId="0" applyFont="1" applyFill="1" applyBorder="1" applyAlignment="1" applyProtection="1">
      <alignment horizontal="left" vertical="center" wrapText="1"/>
      <protection locked="0"/>
    </xf>
    <xf numFmtId="0" fontId="39" fillId="17" borderId="4" xfId="0" applyFont="1" applyFill="1" applyBorder="1" applyAlignment="1" applyProtection="1">
      <alignment horizontal="center" vertical="center" wrapText="1"/>
      <protection locked="0"/>
    </xf>
    <xf numFmtId="0" fontId="39" fillId="17" borderId="5" xfId="0" applyFont="1" applyFill="1" applyBorder="1" applyAlignment="1" applyProtection="1">
      <alignment horizontal="center" vertical="center" wrapText="1"/>
      <protection locked="0"/>
    </xf>
    <xf numFmtId="0" fontId="39" fillId="17" borderId="6" xfId="0" applyFont="1" applyFill="1" applyBorder="1" applyAlignment="1" applyProtection="1">
      <alignment horizontal="center" vertical="center" wrapText="1"/>
      <protection locked="0"/>
    </xf>
    <xf numFmtId="0" fontId="0" fillId="42" borderId="0" xfId="0" applyFont="1" applyFill="1" applyBorder="1" applyAlignment="1" applyProtection="1">
      <alignment horizontal="center" vertical="center" wrapText="1"/>
      <protection locked="0"/>
    </xf>
    <xf numFmtId="0" fontId="20" fillId="46" borderId="8" xfId="0" applyFont="1" applyFill="1" applyBorder="1" applyAlignment="1" applyProtection="1">
      <alignment horizontal="left" vertical="top" wrapText="1"/>
      <protection locked="0"/>
    </xf>
    <xf numFmtId="0" fontId="40" fillId="14" borderId="4" xfId="0" applyFont="1" applyFill="1" applyBorder="1" applyAlignment="1" applyProtection="1">
      <alignment horizontal="center" vertical="center" wrapText="1"/>
      <protection locked="0"/>
    </xf>
    <xf numFmtId="0" fontId="40" fillId="14" borderId="6" xfId="0" applyFont="1" applyFill="1" applyBorder="1" applyAlignment="1" applyProtection="1">
      <alignment horizontal="center" vertical="center" wrapText="1"/>
      <protection locked="0"/>
    </xf>
    <xf numFmtId="0" fontId="40" fillId="14" borderId="5" xfId="0" applyFont="1" applyFill="1" applyBorder="1" applyAlignment="1" applyProtection="1">
      <alignment horizontal="center" vertical="center" wrapText="1"/>
      <protection locked="0"/>
    </xf>
    <xf numFmtId="0" fontId="24" fillId="36" borderId="47" xfId="0" applyFont="1" applyFill="1" applyBorder="1" applyAlignment="1" applyProtection="1">
      <alignment horizontal="left" vertical="center" wrapText="1"/>
      <protection locked="0"/>
    </xf>
    <xf numFmtId="0" fontId="24" fillId="15" borderId="76" xfId="0" applyFont="1" applyFill="1" applyBorder="1" applyAlignment="1" applyProtection="1">
      <alignment horizontal="left" vertical="center" wrapText="1"/>
      <protection locked="0"/>
    </xf>
    <xf numFmtId="0" fontId="24" fillId="15" borderId="35" xfId="0" applyFont="1" applyFill="1" applyBorder="1" applyAlignment="1" applyProtection="1">
      <alignment horizontal="left" vertical="center" wrapText="1"/>
      <protection locked="0"/>
    </xf>
    <xf numFmtId="0" fontId="24" fillId="36" borderId="8" xfId="0" applyFont="1" applyFill="1" applyBorder="1" applyAlignment="1" applyProtection="1">
      <alignment horizontal="left" vertical="top" wrapText="1"/>
      <protection locked="0"/>
    </xf>
    <xf numFmtId="0" fontId="43" fillId="2" borderId="0" xfId="0" applyFont="1" applyFill="1" applyBorder="1" applyAlignment="1" applyProtection="1">
      <alignment horizontal="center"/>
      <protection locked="0"/>
    </xf>
    <xf numFmtId="0" fontId="43" fillId="2" borderId="7" xfId="0" applyFont="1" applyFill="1" applyBorder="1" applyAlignment="1" applyProtection="1">
      <alignment horizontal="center"/>
      <protection locked="0"/>
    </xf>
    <xf numFmtId="0" fontId="20" fillId="2" borderId="38" xfId="0" applyFont="1" applyFill="1" applyBorder="1" applyAlignment="1" applyProtection="1">
      <alignment horizontal="left" vertical="center" wrapText="1"/>
      <protection locked="0"/>
    </xf>
    <xf numFmtId="0" fontId="0" fillId="21" borderId="24" xfId="0" applyFont="1" applyFill="1" applyBorder="1" applyAlignment="1" applyProtection="1">
      <alignment horizontal="center" vertical="center" wrapText="1"/>
      <protection locked="0"/>
    </xf>
    <xf numFmtId="0" fontId="0" fillId="21" borderId="32" xfId="0" applyFont="1" applyFill="1" applyBorder="1" applyAlignment="1" applyProtection="1">
      <alignment horizontal="center" vertical="center" wrapText="1"/>
      <protection locked="0"/>
    </xf>
    <xf numFmtId="0" fontId="0" fillId="39" borderId="24" xfId="0" applyFont="1" applyFill="1" applyBorder="1" applyAlignment="1" applyProtection="1">
      <alignment vertical="center" wrapText="1"/>
      <protection locked="0"/>
    </xf>
    <xf numFmtId="0" fontId="0" fillId="39" borderId="32" xfId="0" applyFont="1" applyFill="1" applyBorder="1" applyAlignment="1" applyProtection="1">
      <alignment vertical="center" wrapText="1"/>
      <protection locked="0"/>
    </xf>
    <xf numFmtId="0" fontId="0" fillId="22" borderId="36" xfId="0" applyFont="1" applyFill="1" applyBorder="1" applyAlignment="1" applyProtection="1">
      <alignment vertical="center" wrapText="1"/>
      <protection locked="0"/>
    </xf>
    <xf numFmtId="0" fontId="0" fillId="22" borderId="32" xfId="0" applyFont="1" applyFill="1" applyBorder="1" applyAlignment="1" applyProtection="1">
      <alignment vertical="center" wrapText="1"/>
      <protection locked="0"/>
    </xf>
    <xf numFmtId="0" fontId="0" fillId="39" borderId="7" xfId="0" applyFont="1" applyFill="1" applyBorder="1" applyAlignment="1" applyProtection="1">
      <alignment vertical="center" wrapText="1"/>
      <protection locked="0"/>
    </xf>
    <xf numFmtId="0" fontId="0" fillId="22" borderId="40" xfId="0" applyFont="1" applyFill="1" applyBorder="1" applyAlignment="1" applyProtection="1">
      <alignment vertical="center" wrapText="1"/>
      <protection locked="0"/>
    </xf>
    <xf numFmtId="0" fontId="20" fillId="46" borderId="40" xfId="0" applyFont="1" applyFill="1" applyBorder="1" applyAlignment="1" applyProtection="1">
      <alignment horizontal="left" vertical="center" wrapText="1"/>
      <protection locked="0"/>
    </xf>
    <xf numFmtId="0" fontId="20" fillId="2" borderId="47" xfId="0" applyFont="1" applyFill="1" applyBorder="1" applyAlignment="1" applyProtection="1">
      <alignment horizontal="left" vertical="center" wrapText="1"/>
      <protection locked="0"/>
    </xf>
    <xf numFmtId="0" fontId="20" fillId="46" borderId="24" xfId="0" applyFont="1" applyFill="1" applyBorder="1" applyAlignment="1" applyProtection="1">
      <alignment horizontal="left" vertical="center" wrapText="1"/>
      <protection locked="0"/>
    </xf>
    <xf numFmtId="0" fontId="20" fillId="46" borderId="32" xfId="0" applyFont="1" applyFill="1" applyBorder="1" applyAlignment="1" applyProtection="1">
      <alignment horizontal="left" vertical="center" wrapText="1"/>
      <protection locked="0"/>
    </xf>
    <xf numFmtId="0" fontId="20" fillId="2" borderId="40" xfId="0" applyFont="1" applyFill="1" applyBorder="1" applyAlignment="1" applyProtection="1">
      <alignment horizontal="left" vertical="center" wrapText="1"/>
      <protection locked="0"/>
    </xf>
    <xf numFmtId="0" fontId="0" fillId="38" borderId="8" xfId="0" applyFont="1" applyFill="1" applyBorder="1" applyAlignment="1" applyProtection="1">
      <alignment horizontal="center" vertical="center" wrapText="1"/>
      <protection locked="0"/>
    </xf>
    <xf numFmtId="0" fontId="0" fillId="38" borderId="9" xfId="0" applyFont="1" applyFill="1" applyBorder="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38" fillId="18" borderId="4" xfId="0" applyFont="1" applyFill="1" applyBorder="1" applyAlignment="1" applyProtection="1">
      <alignment horizontal="center" vertical="center" wrapText="1"/>
      <protection locked="0"/>
    </xf>
    <xf numFmtId="0" fontId="38" fillId="18" borderId="5" xfId="0" applyFont="1" applyFill="1" applyBorder="1" applyAlignment="1" applyProtection="1">
      <alignment horizontal="center" vertical="center" wrapText="1"/>
      <protection locked="0"/>
    </xf>
    <xf numFmtId="0" fontId="38" fillId="18" borderId="6" xfId="0"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wrapText="1"/>
      <protection locked="0"/>
    </xf>
    <xf numFmtId="0" fontId="43" fillId="2" borderId="74" xfId="0" applyFont="1" applyFill="1" applyBorder="1" applyAlignment="1" applyProtection="1">
      <alignment horizontal="center" wrapText="1"/>
      <protection locked="0"/>
    </xf>
    <xf numFmtId="0" fontId="25" fillId="5" borderId="0" xfId="7" applyFont="1" applyFill="1" applyAlignment="1" applyProtection="1">
      <alignment horizontal="left" vertical="center" wrapText="1"/>
      <protection locked="0"/>
    </xf>
    <xf numFmtId="0" fontId="24" fillId="36" borderId="12" xfId="0" applyFont="1" applyFill="1" applyBorder="1" applyAlignment="1" applyProtection="1">
      <alignment horizontal="left" vertical="center" wrapText="1"/>
      <protection locked="0"/>
    </xf>
    <xf numFmtId="0" fontId="24" fillId="36" borderId="8" xfId="0" applyFont="1" applyFill="1" applyBorder="1" applyAlignment="1" applyProtection="1">
      <alignment horizontal="left" vertical="center" wrapText="1"/>
      <protection locked="0"/>
    </xf>
    <xf numFmtId="0" fontId="24" fillId="15" borderId="18" xfId="0" applyFont="1" applyFill="1" applyBorder="1" applyAlignment="1" applyProtection="1">
      <alignment horizontal="left" vertical="center" wrapText="1"/>
      <protection locked="0"/>
    </xf>
    <xf numFmtId="0" fontId="24" fillId="36" borderId="75" xfId="0" applyFont="1" applyFill="1" applyBorder="1" applyAlignment="1" applyProtection="1">
      <alignment horizontal="left" vertical="center" wrapText="1"/>
      <protection locked="0"/>
    </xf>
    <xf numFmtId="0" fontId="24" fillId="36" borderId="17"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5" borderId="0" xfId="7" applyFont="1" applyFill="1" applyAlignment="1" applyProtection="1">
      <alignment horizontal="left" vertical="center"/>
      <protection locked="0"/>
    </xf>
    <xf numFmtId="0" fontId="43" fillId="2" borderId="74" xfId="0" applyFont="1" applyFill="1" applyBorder="1" applyAlignment="1" applyProtection="1">
      <alignment horizontal="center"/>
      <protection locked="0"/>
    </xf>
    <xf numFmtId="0" fontId="0" fillId="0" borderId="36" xfId="0" applyFont="1" applyFill="1" applyBorder="1" applyAlignment="1" applyProtection="1">
      <alignment horizontal="center" vertical="center" wrapText="1"/>
      <protection locked="0"/>
    </xf>
    <xf numFmtId="0" fontId="46" fillId="41" borderId="5" xfId="0" applyFont="1" applyFill="1" applyBorder="1" applyAlignment="1" applyProtection="1">
      <alignment horizontal="center" vertical="center" wrapText="1"/>
      <protection locked="0"/>
    </xf>
    <xf numFmtId="0" fontId="0" fillId="39" borderId="36" xfId="0" applyFont="1" applyFill="1" applyBorder="1" applyAlignment="1" applyProtection="1">
      <alignment vertical="center" wrapText="1"/>
      <protection locked="0"/>
    </xf>
    <xf numFmtId="0" fontId="41" fillId="24" borderId="4" xfId="0" applyFont="1" applyFill="1" applyBorder="1" applyAlignment="1" applyProtection="1">
      <alignment horizontal="center" vertical="center" wrapText="1"/>
      <protection locked="0"/>
    </xf>
    <xf numFmtId="0" fontId="41" fillId="24" borderId="5" xfId="0" applyFont="1" applyFill="1" applyBorder="1" applyAlignment="1" applyProtection="1">
      <alignment horizontal="center" vertical="center" wrapText="1"/>
      <protection locked="0"/>
    </xf>
    <xf numFmtId="0" fontId="0" fillId="26" borderId="17" xfId="0" applyFont="1" applyFill="1" applyBorder="1" applyAlignment="1" applyProtection="1">
      <alignment horizontal="left" vertical="center" wrapText="1"/>
      <protection locked="0"/>
    </xf>
    <xf numFmtId="0" fontId="14" fillId="26" borderId="17" xfId="0" applyFont="1" applyFill="1" applyBorder="1" applyAlignment="1" applyProtection="1">
      <alignment horizontal="left" vertical="center" wrapText="1"/>
      <protection locked="0"/>
    </xf>
    <xf numFmtId="0" fontId="0" fillId="21" borderId="0" xfId="0" applyFont="1" applyFill="1" applyBorder="1" applyAlignment="1" applyProtection="1">
      <alignment horizontal="center" vertical="center" wrapText="1"/>
      <protection locked="0"/>
    </xf>
    <xf numFmtId="0" fontId="0" fillId="21" borderId="7" xfId="0" applyFont="1" applyFill="1" applyBorder="1" applyAlignment="1" applyProtection="1">
      <alignment horizontal="center" vertical="center" wrapText="1"/>
      <protection locked="0"/>
    </xf>
    <xf numFmtId="0" fontId="33" fillId="21" borderId="4" xfId="0" applyFont="1" applyFill="1" applyBorder="1" applyAlignment="1" applyProtection="1">
      <alignment horizontal="center" vertical="center" wrapText="1"/>
      <protection locked="0"/>
    </xf>
    <xf numFmtId="0" fontId="33" fillId="21" borderId="5" xfId="0" applyFont="1" applyFill="1" applyBorder="1" applyAlignment="1" applyProtection="1">
      <alignment horizontal="center" vertical="center" wrapText="1"/>
      <protection locked="0"/>
    </xf>
    <xf numFmtId="0" fontId="0" fillId="22" borderId="24" xfId="0" applyFont="1" applyFill="1" applyBorder="1" applyAlignment="1" applyProtection="1">
      <alignment vertical="center" wrapText="1"/>
      <protection locked="0"/>
    </xf>
    <xf numFmtId="0" fontId="20" fillId="46" borderId="7" xfId="0" applyFont="1" applyFill="1" applyBorder="1" applyAlignment="1" applyProtection="1">
      <alignment horizontal="left" vertical="center" wrapText="1"/>
      <protection locked="0"/>
    </xf>
    <xf numFmtId="0" fontId="46" fillId="41" borderId="24" xfId="0" applyFont="1" applyFill="1" applyBorder="1" applyAlignment="1" applyProtection="1">
      <alignment horizontal="center" vertical="center" wrapText="1"/>
      <protection locked="0"/>
    </xf>
    <xf numFmtId="0" fontId="46" fillId="41" borderId="15" xfId="0" applyFont="1" applyFill="1" applyBorder="1" applyAlignment="1" applyProtection="1">
      <alignment horizontal="center" vertical="center" wrapText="1"/>
      <protection locked="0"/>
    </xf>
    <xf numFmtId="0" fontId="0" fillId="46" borderId="36" xfId="0" applyFill="1" applyBorder="1" applyAlignment="1" applyProtection="1">
      <alignment vertical="center" wrapText="1"/>
      <protection locked="0"/>
    </xf>
    <xf numFmtId="0" fontId="0" fillId="46" borderId="36" xfId="0" applyFill="1" applyBorder="1" applyAlignment="1" applyProtection="1">
      <alignment vertical="center"/>
      <protection locked="0"/>
    </xf>
    <xf numFmtId="0" fontId="14" fillId="0" borderId="9"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0" fillId="26" borderId="9" xfId="0" applyFont="1" applyFill="1" applyBorder="1" applyAlignment="1" applyProtection="1">
      <alignment horizontal="center" vertical="center" wrapText="1"/>
      <protection locked="0"/>
    </xf>
    <xf numFmtId="0" fontId="0" fillId="26" borderId="74" xfId="0" applyFont="1" applyFill="1" applyBorder="1" applyAlignment="1" applyProtection="1">
      <alignment horizontal="center" vertical="center" wrapText="1"/>
      <protection locked="0"/>
    </xf>
    <xf numFmtId="0" fontId="24" fillId="26" borderId="18" xfId="0" applyFont="1" applyFill="1" applyBorder="1" applyAlignment="1" applyProtection="1">
      <alignment horizontal="left" vertical="center" wrapText="1"/>
      <protection locked="0"/>
    </xf>
    <xf numFmtId="0" fontId="41" fillId="24" borderId="6" xfId="0" applyFont="1" applyFill="1" applyBorder="1" applyAlignment="1" applyProtection="1">
      <alignment horizontal="center" vertical="center" wrapText="1"/>
      <protection locked="0"/>
    </xf>
    <xf numFmtId="0" fontId="0" fillId="26" borderId="9" xfId="0" applyFont="1" applyFill="1" applyBorder="1" applyAlignment="1" applyProtection="1">
      <alignment horizontal="left" vertical="center" wrapText="1"/>
      <protection locked="0"/>
    </xf>
    <xf numFmtId="0" fontId="0" fillId="26" borderId="7" xfId="0" applyFont="1" applyFill="1" applyBorder="1" applyAlignment="1" applyProtection="1">
      <alignment horizontal="left" vertical="center" wrapText="1"/>
      <protection locked="0"/>
    </xf>
    <xf numFmtId="0" fontId="0" fillId="27" borderId="8"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center" vertical="center" wrapText="1"/>
      <protection locked="0"/>
    </xf>
    <xf numFmtId="0" fontId="0" fillId="22" borderId="0" xfId="0" applyFont="1" applyFill="1" applyBorder="1" applyAlignment="1" applyProtection="1">
      <alignment horizontal="center" vertical="center" wrapText="1"/>
      <protection locked="0"/>
    </xf>
    <xf numFmtId="0" fontId="0" fillId="22" borderId="74"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0" fontId="20" fillId="46" borderId="52" xfId="0" applyFont="1" applyFill="1" applyBorder="1" applyAlignment="1" applyProtection="1">
      <alignment horizontal="left" vertical="center" wrapText="1"/>
      <protection locked="0"/>
    </xf>
    <xf numFmtId="0" fontId="0" fillId="39" borderId="0" xfId="0" applyFont="1" applyFill="1" applyBorder="1" applyAlignment="1" applyProtection="1">
      <alignment horizontal="center" vertical="center" wrapText="1"/>
      <protection locked="0"/>
    </xf>
    <xf numFmtId="0" fontId="0" fillId="39" borderId="0" xfId="0" applyFont="1" applyFill="1" applyBorder="1" applyAlignment="1" applyProtection="1">
      <alignment vertical="center" wrapText="1"/>
      <protection locked="0"/>
    </xf>
    <xf numFmtId="0" fontId="20" fillId="46" borderId="8" xfId="0" applyFont="1" applyFill="1" applyBorder="1" applyAlignment="1" applyProtection="1">
      <alignment horizontal="center" vertical="top" wrapText="1"/>
      <protection locked="0"/>
    </xf>
    <xf numFmtId="0" fontId="20" fillId="20" borderId="9" xfId="0" applyFont="1" applyFill="1" applyBorder="1" applyAlignment="1" applyProtection="1">
      <alignment horizontal="center" vertical="center" wrapText="1"/>
      <protection locked="0"/>
    </xf>
    <xf numFmtId="0" fontId="20" fillId="20" borderId="7"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20" borderId="24" xfId="0" applyFont="1" applyFill="1" applyBorder="1" applyAlignment="1" applyProtection="1">
      <alignment horizontal="center" vertical="center" wrapText="1"/>
      <protection locked="0"/>
    </xf>
    <xf numFmtId="0" fontId="20" fillId="20" borderId="0"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left" vertical="center" wrapText="1"/>
      <protection locked="0"/>
    </xf>
  </cellXfs>
  <cellStyles count="24">
    <cellStyle name="Lien hypertexte" xfId="22" builtinId="8"/>
    <cellStyle name="Lien hypertexte 2" xfId="16"/>
    <cellStyle name="Lien hypertexte visité" xfId="20" builtinId="9" hidden="1"/>
    <cellStyle name="Lien hypertexte visité" xfId="21" builtinId="9" hidden="1"/>
    <cellStyle name="Lien hypertexte visité" xfId="23" builtinId="9" hidden="1"/>
    <cellStyle name="Milliers" xfId="18" builtinId="3"/>
    <cellStyle name="Milliers 2" xfId="12"/>
    <cellStyle name="Milliers 3" xfId="17"/>
    <cellStyle name="Monétaire 2" xfId="11"/>
    <cellStyle name="Neutre 2" xfId="13"/>
    <cellStyle name="Normal" xfId="0" builtinId="0"/>
    <cellStyle name="Normal 2" xfId="15"/>
    <cellStyle name="P- Accent" xfId="1"/>
    <cellStyle name="P- Bad" xfId="2"/>
    <cellStyle name="P- ENtête" xfId="7"/>
    <cellStyle name="P- Entête2" xfId="8"/>
    <cellStyle name="P- Erreur" xfId="3"/>
    <cellStyle name="P- Neutral" xfId="4"/>
    <cellStyle name="P- Notice" xfId="10"/>
    <cellStyle name="P- notice2" xfId="6"/>
    <cellStyle name="P- Rubrique" xfId="9"/>
    <cellStyle name="P- Texte" xfId="5"/>
    <cellStyle name="Pourcentage" xfId="19" builtinId="5"/>
    <cellStyle name="Titre 2" xfId="14"/>
  </cellStyles>
  <dxfs count="159">
    <dxf>
      <font>
        <u val="none"/>
        <color auto="1"/>
      </font>
      <fill>
        <patternFill>
          <bgColor theme="2" tint="-0.499984740745262"/>
        </patternFill>
      </fill>
    </dxf>
    <dxf>
      <font>
        <u val="none"/>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ill>
        <patternFill>
          <bgColor theme="0" tint="-0.499984740745262"/>
        </patternFill>
      </fill>
    </dxf>
    <dxf>
      <font>
        <color theme="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u val="none"/>
        <color auto="1"/>
      </font>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2" tint="-0.499984740745262"/>
        </patternFill>
      </fill>
    </dxf>
    <dxf>
      <font>
        <sz val="10.5"/>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alignment horizontal="center" vertical="bottom" textRotation="0" wrapText="0" indent="0" justifyLastLine="0" shrinkToFit="0" readingOrder="0"/>
      <protection locked="0" hidden="0"/>
    </dxf>
    <dxf>
      <numFmt numFmtId="0" formatCode="General"/>
      <fill>
        <patternFill patternType="none">
          <fgColor indexed="64"/>
          <bgColor auto="1"/>
        </patternFill>
      </fill>
      <alignment horizontal="center" vertical="bottom" textRotation="0" wrapText="0" indent="0" justifyLastLine="0" shrinkToFit="0" readingOrder="0"/>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0" hidden="0"/>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4"/>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u val="none"/>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ill>
        <patternFill>
          <bgColor theme="0" tint="-0.499984740745262"/>
        </patternFill>
      </fill>
    </dxf>
    <dxf>
      <font>
        <color theme="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ont>
        <color auto="1"/>
      </font>
      <fill>
        <patternFill>
          <bgColor theme="2"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
      <font>
        <color theme="1"/>
      </font>
      <border>
        <top style="thin">
          <color theme="1" tint="0.499984740745262"/>
        </top>
        <bottom style="thin">
          <color theme="1" tint="0.499984740745262"/>
        </bottom>
      </border>
    </dxf>
    <dxf>
      <font>
        <color theme="1"/>
      </font>
      <border diagonalUp="0" diagonalDown="0">
        <left/>
        <right/>
        <top/>
        <bottom style="medium">
          <color theme="3"/>
        </bottom>
        <vertical/>
        <horizontal/>
      </border>
    </dxf>
    <dxf>
      <font>
        <color theme="1"/>
      </font>
      <border>
        <top style="thin">
          <color theme="1" tint="0.499984740745262"/>
        </top>
        <bottom style="thin">
          <color theme="1" tint="0.499984740745262"/>
        </bottom>
        <horizontal style="thin">
          <color theme="1" tint="0.499984740745262"/>
        </horizontal>
      </border>
    </dxf>
    <dxf>
      <font>
        <color auto="1"/>
      </font>
      <fill>
        <patternFill patternType="solid">
          <bgColor theme="0" tint="-4.9989318521683403E-2"/>
        </patternFill>
      </fill>
    </dxf>
    <dxf>
      <font>
        <b/>
        <i val="0"/>
      </font>
    </dxf>
    <dxf>
      <font>
        <b/>
        <i val="0"/>
      </font>
    </dxf>
    <dxf>
      <font>
        <b/>
        <i val="0"/>
      </font>
      <border>
        <top style="double">
          <color theme="5"/>
        </top>
      </border>
    </dxf>
    <dxf>
      <font>
        <b/>
        <i val="0"/>
        <color theme="0"/>
      </font>
      <fill>
        <patternFill>
          <bgColor theme="5"/>
        </patternFill>
      </fill>
    </dxf>
    <dxf>
      <border>
        <left style="thin">
          <color theme="5"/>
        </left>
        <right style="thin">
          <color theme="5"/>
        </right>
        <top style="thin">
          <color theme="5"/>
        </top>
        <bottom style="thin">
          <color theme="5"/>
        </bottom>
        <vertical style="thin">
          <color theme="5"/>
        </vertical>
        <horizontal style="thin">
          <color theme="5"/>
        </horizontal>
      </border>
    </dxf>
    <dxf>
      <font>
        <b/>
        <i val="0"/>
      </font>
    </dxf>
    <dxf>
      <font>
        <b/>
        <i val="0"/>
      </font>
    </dxf>
    <dxf>
      <font>
        <b/>
        <i val="0"/>
      </font>
      <border>
        <top style="double">
          <color auto="1"/>
        </top>
      </border>
    </dxf>
    <dxf>
      <font>
        <b/>
        <i val="0"/>
      </font>
    </dxf>
    <dxf>
      <fill>
        <patternFill patternType="gray0625">
          <fgColor theme="0" tint="-4.9989318521683403E-2"/>
          <bgColor theme="0" tint="-4.9989318521683403E-2"/>
        </patternFill>
      </fill>
    </dxf>
    <dxf>
      <font>
        <b/>
        <i val="0"/>
      </font>
    </dxf>
    <dxf>
      <font>
        <b/>
        <i val="0"/>
      </font>
      <fill>
        <patternFill>
          <bgColor theme="8"/>
        </patternFill>
      </fill>
    </dxf>
    <dxf>
      <font>
        <b/>
        <i val="0"/>
        <strike val="0"/>
      </font>
      <fill>
        <patternFill>
          <bgColor theme="8"/>
        </patternFill>
      </fill>
    </dxf>
    <dxf>
      <font>
        <strike val="0"/>
      </font>
      <fill>
        <patternFill patternType="gray0625">
          <fgColor theme="8"/>
          <bgColor theme="8" tint="0.79995117038483843"/>
        </patternFill>
      </fill>
      <border>
        <vertical style="thick">
          <color theme="0"/>
        </vertical>
      </border>
    </dxf>
  </dxfs>
  <tableStyles count="5" defaultTableStyle="Ttableau Pluricité 1" defaultPivotStyle="PivotStyleLight16">
    <tableStyle name="Tableau elegant Pluricité 3" pivot="0" count="5">
      <tableStyleElement type="wholeTable" dxfId="158"/>
      <tableStyleElement type="headerRow" dxfId="157"/>
      <tableStyleElement type="totalRow" dxfId="156"/>
      <tableStyleElement type="firstColumn" dxfId="155"/>
      <tableStyleElement type="secondColumnStripe" dxfId="154"/>
    </tableStyle>
    <tableStyle name="Tableau Pluricité clair" pivot="0" count="4">
      <tableStyleElement type="headerRow" dxfId="153"/>
      <tableStyleElement type="totalRow" dxfId="152"/>
      <tableStyleElement type="firstColumn" dxfId="151"/>
      <tableStyleElement type="lastColumn" dxfId="150"/>
    </tableStyle>
    <tableStyle name="Ttableau Pluricité 1" pivot="0" count="6">
      <tableStyleElement type="wholeTable" dxfId="149"/>
      <tableStyleElement type="headerRow" dxfId="148"/>
      <tableStyleElement type="totalRow" dxfId="147"/>
      <tableStyleElement type="firstColumn" dxfId="146"/>
      <tableStyleElement type="lastColumn" dxfId="145"/>
      <tableStyleElement type="secondRowStripe" dxfId="144"/>
    </tableStyle>
    <tableStyle name="Coûts" pivot="0" count="3">
      <tableStyleElement type="wholeTable" dxfId="143"/>
      <tableStyleElement type="headerRow" dxfId="142"/>
      <tableStyleElement type="totalRow" dxfId="141"/>
    </tableStyle>
    <tableStyle name="Style de tableau personnalisé" pivot="0" count="2">
      <tableStyleElement type="wholeTable" dxfId="140"/>
      <tableStyleElement type="headerRow" dxfId="139"/>
    </tableStyle>
  </tableStyles>
  <colors>
    <mruColors>
      <color rgb="FFE8F3E1"/>
      <color rgb="FFFC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Synthèse!$C$11</c:f>
          <c:strCache>
            <c:ptCount val="1"/>
            <c:pt idx="0">
              <c:v>Evaluation de l'impact social et environnemental de l'entreprise </c:v>
            </c:pt>
          </c:strCache>
        </c:strRef>
      </c:tx>
      <c:layout>
        <c:manualLayout>
          <c:xMode val="edge"/>
          <c:yMode val="edge"/>
          <c:x val="0.107251342179151"/>
          <c:y val="0.0182841018294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Synthèse!$F$12</c:f>
              <c:strCache>
                <c:ptCount val="1"/>
                <c:pt idx="0">
                  <c:v>Score max applicable</c:v>
                </c:pt>
              </c:strCache>
            </c:strRef>
          </c:tx>
          <c:spPr>
            <a:ln w="28575" cap="rnd">
              <a:solidFill>
                <a:schemeClr val="accent1"/>
              </a:solidFill>
              <a:round/>
            </a:ln>
            <a:effectLst/>
          </c:spPr>
          <c:marker>
            <c:symbol val="none"/>
          </c:marker>
          <c:cat>
            <c:strRef>
              <c:f>Synthèse!$B$13:$B$17</c:f>
              <c:strCache>
                <c:ptCount val="5"/>
                <c:pt idx="0">
                  <c:v>Gouvernance de l'entreprise </c:v>
                </c:pt>
                <c:pt idx="1">
                  <c:v>Impact 1 : Emploi juste et inclusif</c:v>
                </c:pt>
                <c:pt idx="2">
                  <c:v>Impact 2 Santé globale et bien-être au travail </c:v>
                </c:pt>
                <c:pt idx="3">
                  <c:v>Impact 3 : Gestion respectueuse de l'environnement </c:v>
                </c:pt>
                <c:pt idx="4">
                  <c:v>Impact 4 : Souveraineté, résilience et territoire</c:v>
                </c:pt>
              </c:strCache>
            </c:strRef>
          </c:cat>
          <c:val>
            <c:numRef>
              <c:f>Synthèse!$F$13:$F$17</c:f>
              <c:numCache>
                <c:formatCode>0%</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022D-461E-ADC5-6EE78FCBD2EA}"/>
            </c:ext>
          </c:extLst>
        </c:ser>
        <c:ser>
          <c:idx val="1"/>
          <c:order val="1"/>
          <c:tx>
            <c:strRef>
              <c:f>Synthèse!$G$12</c:f>
              <c:strCache>
                <c:ptCount val="1"/>
                <c:pt idx="0">
                  <c:v>Score obtenu</c:v>
                </c:pt>
              </c:strCache>
            </c:strRef>
          </c:tx>
          <c:spPr>
            <a:ln w="28575" cap="rnd">
              <a:solidFill>
                <a:schemeClr val="accent2"/>
              </a:solidFill>
              <a:round/>
            </a:ln>
            <a:effectLst/>
          </c:spPr>
          <c:marker>
            <c:symbol val="none"/>
          </c:marker>
          <c:cat>
            <c:strRef>
              <c:f>Synthèse!$B$13:$B$17</c:f>
              <c:strCache>
                <c:ptCount val="5"/>
                <c:pt idx="0">
                  <c:v>Gouvernance de l'entreprise </c:v>
                </c:pt>
                <c:pt idx="1">
                  <c:v>Impact 1 : Emploi juste et inclusif</c:v>
                </c:pt>
                <c:pt idx="2">
                  <c:v>Impact 2 Santé globale et bien-être au travail </c:v>
                </c:pt>
                <c:pt idx="3">
                  <c:v>Impact 3 : Gestion respectueuse de l'environnement </c:v>
                </c:pt>
                <c:pt idx="4">
                  <c:v>Impact 4 : Souveraineté, résilience et territoire</c:v>
                </c:pt>
              </c:strCache>
            </c:strRef>
          </c:cat>
          <c:val>
            <c:numRef>
              <c:f>Synthèse!$G$13:$G$17</c:f>
              <c:numCache>
                <c:formatCode>0%</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1-022D-461E-ADC5-6EE78FCBD2EA}"/>
            </c:ext>
          </c:extLst>
        </c:ser>
        <c:dLbls>
          <c:showLegendKey val="0"/>
          <c:showVal val="0"/>
          <c:showCatName val="0"/>
          <c:showSerName val="0"/>
          <c:showPercent val="0"/>
          <c:showBubbleSize val="0"/>
        </c:dLbls>
        <c:axId val="503694848"/>
        <c:axId val="425463216"/>
      </c:radarChart>
      <c:catAx>
        <c:axId val="50369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25463216"/>
        <c:crosses val="autoZero"/>
        <c:auto val="1"/>
        <c:lblAlgn val="ctr"/>
        <c:lblOffset val="100"/>
        <c:noMultiLvlLbl val="0"/>
      </c:catAx>
      <c:valAx>
        <c:axId val="425463216"/>
        <c:scaling>
          <c:orientation val="minMax"/>
          <c:max val="1.0"/>
        </c:scaling>
        <c:delete val="1"/>
        <c:axPos val="l"/>
        <c:majorGridlines>
          <c:spPr>
            <a:ln w="9525" cap="flat" cmpd="sng" algn="ctr">
              <a:solidFill>
                <a:schemeClr val="bg1">
                  <a:lumMod val="95000"/>
                </a:schemeClr>
              </a:solidFill>
              <a:round/>
            </a:ln>
            <a:effectLst/>
          </c:spPr>
        </c:majorGridlines>
        <c:numFmt formatCode="0%" sourceLinked="1"/>
        <c:majorTickMark val="out"/>
        <c:minorTickMark val="none"/>
        <c:tickLblPos val="nextTo"/>
        <c:crossAx val="5036948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1" Type="http://schemas.openxmlformats.org/officeDocument/2006/relationships/image" Target="../media/image5.png"/><Relationship Id="rId12" Type="http://schemas.openxmlformats.org/officeDocument/2006/relationships/hyperlink" Target="https://www.juritravail.com/Actualite/Grippe-plan-Continuite-Activite/Id/337094" TargetMode="External"/><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hyperlink" Target="https://www.grandlyon.com/fileadmin/user_upload/media/images/institution/carte-quartiers-prioritaires_1105.jpg" TargetMode="External"/><Relationship Id="rId4" Type="http://schemas.openxmlformats.org/officeDocument/2006/relationships/image" Target="../media/image4.png"/><Relationship Id="rId5" Type="http://schemas.openxmlformats.org/officeDocument/2006/relationships/image" Target="../media/image5.svg"/><Relationship Id="rId6" Type="http://schemas.openxmlformats.org/officeDocument/2006/relationships/hyperlink" Target="https://www.service-public.fr/professionnels-entreprises/vosdroits/F35360" TargetMode="External"/><Relationship Id="rId7" Type="http://schemas.openxmlformats.org/officeDocument/2006/relationships/image" Target="../media/image6.svg"/><Relationship Id="rId8" Type="http://schemas.openxmlformats.org/officeDocument/2006/relationships/hyperlink" Target="https://www.cci.fr/web/developpement-durable/reporting-rse" TargetMode="External"/><Relationship Id="rId9" Type="http://schemas.openxmlformats.org/officeDocument/2006/relationships/hyperlink" Target="https://www.bilans-ges.ademe.fr/fr/accueil/contenu/index/page/bilan+ges+organisation/siGras/1" TargetMode="External"/><Relationship Id="rId10" Type="http://schemas.openxmlformats.org/officeDocument/2006/relationships/hyperlink" Target="https://ec.europa.eu/info/law/law-topic/data-protection/international-dimension-data-protection/adequacy-decisions_fr"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 Id="rId3"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1</xdr:row>
      <xdr:rowOff>121920</xdr:rowOff>
    </xdr:from>
    <xdr:to>
      <xdr:col>1</xdr:col>
      <xdr:colOff>635000</xdr:colOff>
      <xdr:row>5</xdr:row>
      <xdr:rowOff>104775</xdr:rowOff>
    </xdr:to>
    <xdr:pic>
      <xdr:nvPicPr>
        <xdr:cNvPr id="4" name="image2.png">
          <a:extLst>
            <a:ext uri="{FF2B5EF4-FFF2-40B4-BE49-F238E27FC236}">
              <a16:creationId xmlns:a16="http://schemas.microsoft.com/office/drawing/2014/main" xmlns="" id="{B501BC4C-03CF-42A5-8A45-B13429E4A1B4}"/>
            </a:ext>
          </a:extLst>
        </xdr:cNvPr>
        <xdr:cNvPicPr/>
      </xdr:nvPicPr>
      <xdr:blipFill>
        <a:blip xmlns:r="http://schemas.openxmlformats.org/officeDocument/2006/relationships" r:embed="rId1"/>
        <a:srcRect/>
        <a:stretch>
          <a:fillRect/>
        </a:stretch>
      </xdr:blipFill>
      <xdr:spPr>
        <a:xfrm>
          <a:off x="91440" y="838200"/>
          <a:ext cx="2052320" cy="798195"/>
        </a:xfrm>
        <a:prstGeom prst="rect">
          <a:avLst/>
        </a:prstGeom>
        <a:ln/>
      </xdr:spPr>
    </xdr:pic>
    <xdr:clientData/>
  </xdr:twoCellAnchor>
  <xdr:twoCellAnchor editAs="oneCell">
    <xdr:from>
      <xdr:col>2</xdr:col>
      <xdr:colOff>6930572</xdr:colOff>
      <xdr:row>38</xdr:row>
      <xdr:rowOff>145142</xdr:rowOff>
    </xdr:from>
    <xdr:to>
      <xdr:col>4</xdr:col>
      <xdr:colOff>580015</xdr:colOff>
      <xdr:row>46</xdr:row>
      <xdr:rowOff>178890</xdr:rowOff>
    </xdr:to>
    <xdr:pic>
      <xdr:nvPicPr>
        <xdr:cNvPr id="5" name="image1.png">
          <a:extLst>
            <a:ext uri="{FF2B5EF4-FFF2-40B4-BE49-F238E27FC236}">
              <a16:creationId xmlns:a16="http://schemas.microsoft.com/office/drawing/2014/main" xmlns="" id="{0DA7C694-F55D-4373-8112-26B90869F972}"/>
            </a:ext>
          </a:extLst>
        </xdr:cNvPr>
        <xdr:cNvPicPr/>
      </xdr:nvPicPr>
      <xdr:blipFill>
        <a:blip xmlns:r="http://schemas.openxmlformats.org/officeDocument/2006/relationships" r:embed="rId2"/>
        <a:srcRect/>
        <a:stretch>
          <a:fillRect/>
        </a:stretch>
      </xdr:blipFill>
      <xdr:spPr>
        <a:xfrm>
          <a:off x="9579429" y="8502952"/>
          <a:ext cx="1813729" cy="1581938"/>
        </a:xfrm>
        <a:prstGeom prst="rect">
          <a:avLst/>
        </a:prstGeom>
        <a:ln/>
      </xdr:spPr>
    </xdr:pic>
    <xdr:clientData/>
  </xdr:twoCellAnchor>
  <xdr:twoCellAnchor editAs="oneCell">
    <xdr:from>
      <xdr:col>2</xdr:col>
      <xdr:colOff>4675052</xdr:colOff>
      <xdr:row>2</xdr:row>
      <xdr:rowOff>22172</xdr:rowOff>
    </xdr:from>
    <xdr:to>
      <xdr:col>4</xdr:col>
      <xdr:colOff>353786</xdr:colOff>
      <xdr:row>5</xdr:row>
      <xdr:rowOff>43178</xdr:rowOff>
    </xdr:to>
    <xdr:pic>
      <xdr:nvPicPr>
        <xdr:cNvPr id="6" name="Image 5">
          <a:extLst>
            <a:ext uri="{FF2B5EF4-FFF2-40B4-BE49-F238E27FC236}">
              <a16:creationId xmlns:a16="http://schemas.microsoft.com/office/drawing/2014/main" xmlns="" id="{40E0D755-B004-449B-AC13-DAB82A57C8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8266" y="648101"/>
          <a:ext cx="2827020" cy="592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1</xdr:row>
      <xdr:rowOff>121920</xdr:rowOff>
    </xdr:from>
    <xdr:to>
      <xdr:col>1</xdr:col>
      <xdr:colOff>873125</xdr:colOff>
      <xdr:row>5</xdr:row>
      <xdr:rowOff>104775</xdr:rowOff>
    </xdr:to>
    <xdr:pic>
      <xdr:nvPicPr>
        <xdr:cNvPr id="2" name="image2.png">
          <a:extLst>
            <a:ext uri="{FF2B5EF4-FFF2-40B4-BE49-F238E27FC236}">
              <a16:creationId xmlns:a16="http://schemas.microsoft.com/office/drawing/2014/main" xmlns="" id="{692B5A9F-315B-4CD0-B4BA-3693C3C75537}"/>
            </a:ext>
          </a:extLst>
        </xdr:cNvPr>
        <xdr:cNvPicPr/>
      </xdr:nvPicPr>
      <xdr:blipFill>
        <a:blip xmlns:r="http://schemas.openxmlformats.org/officeDocument/2006/relationships" r:embed="rId1"/>
        <a:srcRect/>
        <a:stretch>
          <a:fillRect/>
        </a:stretch>
      </xdr:blipFill>
      <xdr:spPr>
        <a:xfrm>
          <a:off x="91440" y="838200"/>
          <a:ext cx="2052320" cy="798195"/>
        </a:xfrm>
        <a:prstGeom prst="rect">
          <a:avLst/>
        </a:prstGeom>
        <a:ln/>
      </xdr:spPr>
    </xdr:pic>
    <xdr:clientData/>
  </xdr:twoCellAnchor>
  <xdr:twoCellAnchor editAs="oneCell">
    <xdr:from>
      <xdr:col>4</xdr:col>
      <xdr:colOff>93980</xdr:colOff>
      <xdr:row>1</xdr:row>
      <xdr:rowOff>221744</xdr:rowOff>
    </xdr:from>
    <xdr:to>
      <xdr:col>7</xdr:col>
      <xdr:colOff>553720</xdr:colOff>
      <xdr:row>5</xdr:row>
      <xdr:rowOff>3585</xdr:rowOff>
    </xdr:to>
    <xdr:pic>
      <xdr:nvPicPr>
        <xdr:cNvPr id="4" name="Image 3">
          <a:extLst>
            <a:ext uri="{FF2B5EF4-FFF2-40B4-BE49-F238E27FC236}">
              <a16:creationId xmlns:a16="http://schemas.microsoft.com/office/drawing/2014/main" xmlns="" id="{FB5438C6-3DC5-4B32-98F2-CB22BE6EF1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7480" y="932944"/>
          <a:ext cx="3088640" cy="608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2235201</xdr:colOff>
      <xdr:row>19</xdr:row>
      <xdr:rowOff>434976</xdr:rowOff>
    </xdr:from>
    <xdr:to>
      <xdr:col>1</xdr:col>
      <xdr:colOff>2472267</xdr:colOff>
      <xdr:row>19</xdr:row>
      <xdr:rowOff>672042</xdr:rowOff>
    </xdr:to>
    <xdr:pic>
      <xdr:nvPicPr>
        <xdr:cNvPr id="7" name="Graphique 6" descr="Aide avec un remplissage uni">
          <a:hlinkClick xmlns:r="http://schemas.openxmlformats.org/officeDocument/2006/relationships" r:id="rId3"/>
          <a:extLst>
            <a:ext uri="{FF2B5EF4-FFF2-40B4-BE49-F238E27FC236}">
              <a16:creationId xmlns:a16="http://schemas.microsoft.com/office/drawing/2014/main" xmlns="" id="{E3735DF2-71F3-4433-9298-D527208AFB3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3702051" y="6826251"/>
          <a:ext cx="237066" cy="237066"/>
        </a:xfrm>
        <a:prstGeom prst="rect">
          <a:avLst/>
        </a:prstGeom>
      </xdr:spPr>
    </xdr:pic>
    <xdr:clientData/>
  </xdr:twoCellAnchor>
  <xdr:twoCellAnchor editAs="oneCell">
    <xdr:from>
      <xdr:col>1</xdr:col>
      <xdr:colOff>2099734</xdr:colOff>
      <xdr:row>37</xdr:row>
      <xdr:rowOff>448733</xdr:rowOff>
    </xdr:from>
    <xdr:to>
      <xdr:col>1</xdr:col>
      <xdr:colOff>2336800</xdr:colOff>
      <xdr:row>37</xdr:row>
      <xdr:rowOff>685799</xdr:rowOff>
    </xdr:to>
    <xdr:pic>
      <xdr:nvPicPr>
        <xdr:cNvPr id="8" name="Graphique 7" descr="Aide avec un remplissage uni">
          <a:hlinkClick xmlns:r="http://schemas.openxmlformats.org/officeDocument/2006/relationships" r:id="rId6"/>
          <a:extLst>
            <a:ext uri="{FF2B5EF4-FFF2-40B4-BE49-F238E27FC236}">
              <a16:creationId xmlns:a16="http://schemas.microsoft.com/office/drawing/2014/main" xmlns="" id="{547F7CFC-B98B-4BCB-958B-9F9B3B3444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3606801" y="16764000"/>
          <a:ext cx="237066" cy="237066"/>
        </a:xfrm>
        <a:prstGeom prst="rect">
          <a:avLst/>
        </a:prstGeom>
      </xdr:spPr>
    </xdr:pic>
    <xdr:clientData/>
  </xdr:twoCellAnchor>
  <xdr:twoCellAnchor editAs="oneCell">
    <xdr:from>
      <xdr:col>1</xdr:col>
      <xdr:colOff>2409825</xdr:colOff>
      <xdr:row>39</xdr:row>
      <xdr:rowOff>482600</xdr:rowOff>
    </xdr:from>
    <xdr:to>
      <xdr:col>1</xdr:col>
      <xdr:colOff>2657475</xdr:colOff>
      <xdr:row>39</xdr:row>
      <xdr:rowOff>719666</xdr:rowOff>
    </xdr:to>
    <xdr:pic>
      <xdr:nvPicPr>
        <xdr:cNvPr id="9" name="Graphique 8" descr="Aide avec un remplissage uni">
          <a:hlinkClick xmlns:r="http://schemas.openxmlformats.org/officeDocument/2006/relationships" r:id="rId8"/>
          <a:extLst>
            <a:ext uri="{FF2B5EF4-FFF2-40B4-BE49-F238E27FC236}">
              <a16:creationId xmlns:a16="http://schemas.microsoft.com/office/drawing/2014/main" xmlns="" id="{D2680C22-F573-4544-8B50-D31343C65F5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3638550" y="18189575"/>
          <a:ext cx="247650" cy="237066"/>
        </a:xfrm>
        <a:prstGeom prst="rect">
          <a:avLst/>
        </a:prstGeom>
      </xdr:spPr>
    </xdr:pic>
    <xdr:clientData/>
  </xdr:twoCellAnchor>
  <xdr:twoCellAnchor editAs="oneCell">
    <xdr:from>
      <xdr:col>1</xdr:col>
      <xdr:colOff>1737231</xdr:colOff>
      <xdr:row>100</xdr:row>
      <xdr:rowOff>405333</xdr:rowOff>
    </xdr:from>
    <xdr:to>
      <xdr:col>1</xdr:col>
      <xdr:colOff>1974297</xdr:colOff>
      <xdr:row>100</xdr:row>
      <xdr:rowOff>642399</xdr:rowOff>
    </xdr:to>
    <xdr:pic>
      <xdr:nvPicPr>
        <xdr:cNvPr id="10" name="Graphique 9" descr="Aide avec un remplissage uni">
          <a:hlinkClick xmlns:r="http://schemas.openxmlformats.org/officeDocument/2006/relationships" r:id="rId9"/>
          <a:extLst>
            <a:ext uri="{FF2B5EF4-FFF2-40B4-BE49-F238E27FC236}">
              <a16:creationId xmlns:a16="http://schemas.microsoft.com/office/drawing/2014/main" xmlns="" id="{1E62A854-85E9-4529-B891-691D464CB34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3250345" y="48106533"/>
          <a:ext cx="237066" cy="237066"/>
        </a:xfrm>
        <a:prstGeom prst="rect">
          <a:avLst/>
        </a:prstGeom>
      </xdr:spPr>
    </xdr:pic>
    <xdr:clientData/>
  </xdr:twoCellAnchor>
  <xdr:twoCellAnchor editAs="oneCell">
    <xdr:from>
      <xdr:col>1</xdr:col>
      <xdr:colOff>1409700</xdr:colOff>
      <xdr:row>137</xdr:row>
      <xdr:rowOff>647700</xdr:rowOff>
    </xdr:from>
    <xdr:to>
      <xdr:col>1</xdr:col>
      <xdr:colOff>1646766</xdr:colOff>
      <xdr:row>138</xdr:row>
      <xdr:rowOff>8466</xdr:rowOff>
    </xdr:to>
    <xdr:pic>
      <xdr:nvPicPr>
        <xdr:cNvPr id="11" name="Graphique 10" descr="Aide avec un remplissage uni">
          <a:hlinkClick xmlns:r="http://schemas.openxmlformats.org/officeDocument/2006/relationships" r:id="rId10"/>
          <a:extLst>
            <a:ext uri="{FF2B5EF4-FFF2-40B4-BE49-F238E27FC236}">
              <a16:creationId xmlns:a16="http://schemas.microsoft.com/office/drawing/2014/main" xmlns="" id="{93D46421-3F05-436C-AF03-7B22AA93B7F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2876550" y="72837675"/>
          <a:ext cx="237066" cy="237066"/>
        </a:xfrm>
        <a:prstGeom prst="rect">
          <a:avLst/>
        </a:prstGeom>
      </xdr:spPr>
    </xdr:pic>
    <xdr:clientData/>
  </xdr:twoCellAnchor>
  <xdr:twoCellAnchor editAs="oneCell">
    <xdr:from>
      <xdr:col>1</xdr:col>
      <xdr:colOff>2266950</xdr:colOff>
      <xdr:row>139</xdr:row>
      <xdr:rowOff>371475</xdr:rowOff>
    </xdr:from>
    <xdr:to>
      <xdr:col>1</xdr:col>
      <xdr:colOff>2504016</xdr:colOff>
      <xdr:row>139</xdr:row>
      <xdr:rowOff>608541</xdr:rowOff>
    </xdr:to>
    <xdr:pic>
      <xdr:nvPicPr>
        <xdr:cNvPr id="12" name="Graphique 11" descr="Aide avec un remplissage uni">
          <a:hlinkClick xmlns:r="http://schemas.openxmlformats.org/officeDocument/2006/relationships" r:id="rId12"/>
          <a:extLst>
            <a:ext uri="{FF2B5EF4-FFF2-40B4-BE49-F238E27FC236}">
              <a16:creationId xmlns:a16="http://schemas.microsoft.com/office/drawing/2014/main" xmlns="" id="{98FBD81C-E20A-47AD-A41D-481216048B9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3495675" y="73818750"/>
          <a:ext cx="237066" cy="237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674075</xdr:colOff>
      <xdr:row>18</xdr:row>
      <xdr:rowOff>158260</xdr:rowOff>
    </xdr:from>
    <xdr:to>
      <xdr:col>6</xdr:col>
      <xdr:colOff>334107</xdr:colOff>
      <xdr:row>41</xdr:row>
      <xdr:rowOff>146538</xdr:rowOff>
    </xdr:to>
    <xdr:graphicFrame macro="">
      <xdr:nvGraphicFramePr>
        <xdr:cNvPr id="3" name="Graphique 2">
          <a:extLst>
            <a:ext uri="{FF2B5EF4-FFF2-40B4-BE49-F238E27FC236}">
              <a16:creationId xmlns:a16="http://schemas.microsoft.com/office/drawing/2014/main" xmlns="" id="{49925D65-12C5-4C72-9316-7A1B896748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200271</xdr:colOff>
      <xdr:row>40</xdr:row>
      <xdr:rowOff>66432</xdr:rowOff>
    </xdr:from>
    <xdr:to>
      <xdr:col>5</xdr:col>
      <xdr:colOff>841620</xdr:colOff>
      <xdr:row>41</xdr:row>
      <xdr:rowOff>84016</xdr:rowOff>
    </xdr:to>
    <xdr:sp macro="" textlink="$C$2">
      <xdr:nvSpPr>
        <xdr:cNvPr id="4" name="ZoneTexte 3">
          <a:extLst>
            <a:ext uri="{FF2B5EF4-FFF2-40B4-BE49-F238E27FC236}">
              <a16:creationId xmlns:a16="http://schemas.microsoft.com/office/drawing/2014/main" xmlns="" id="{B2E2669B-216D-4057-A526-4D5FC3C8B89C}"/>
            </a:ext>
          </a:extLst>
        </xdr:cNvPr>
        <xdr:cNvSpPr txBox="1"/>
      </xdr:nvSpPr>
      <xdr:spPr>
        <a:xfrm>
          <a:off x="6347071" y="7629282"/>
          <a:ext cx="641349" cy="201734"/>
        </a:xfrm>
        <a:prstGeom prst="rect">
          <a:avLst/>
        </a:prstGeom>
        <a:solidFill>
          <a:sysClr val="window" lastClr="FFFFFF"/>
        </a:solidFill>
        <a:ln w="6350">
          <a:noFill/>
        </a:ln>
      </xdr:spPr>
      <xdr:txBody>
        <a:bodyPr vertOverflow="clip" horzOverflow="clip" wrap="square" lIns="0" tIns="0" rIns="0" bIns="0" rtlCol="0" anchor="t"/>
        <a:lstStyle/>
        <a:p>
          <a:fld id="{F9520E56-0C41-4D70-A6E9-6BAE6DBE7B55}" type="TxLink">
            <a:rPr lang="en-US" sz="1000" b="0" i="0" u="none" strike="noStrike">
              <a:solidFill>
                <a:schemeClr val="tx1">
                  <a:lumMod val="50000"/>
                  <a:lumOff val="50000"/>
                </a:schemeClr>
              </a:solidFill>
              <a:latin typeface="Calibri"/>
              <a:cs typeface="Calibri"/>
            </a:rPr>
            <a:pPr/>
            <a:t>24/04/2021</a:t>
          </a:fld>
          <a:endParaRPr lang="fr-FR" sz="1000" b="0">
            <a:solidFill>
              <a:schemeClr val="tx1">
                <a:lumMod val="50000"/>
                <a:lumOff val="50000"/>
              </a:schemeClr>
            </a:solidFill>
          </a:endParaRPr>
        </a:p>
      </xdr:txBody>
    </xdr:sp>
    <xdr:clientData/>
  </xdr:twoCellAnchor>
  <xdr:twoCellAnchor>
    <xdr:from>
      <xdr:col>4</xdr:col>
      <xdr:colOff>417147</xdr:colOff>
      <xdr:row>40</xdr:row>
      <xdr:rowOff>60082</xdr:rowOff>
    </xdr:from>
    <xdr:to>
      <xdr:col>5</xdr:col>
      <xdr:colOff>135793</xdr:colOff>
      <xdr:row>41</xdr:row>
      <xdr:rowOff>77666</xdr:rowOff>
    </xdr:to>
    <xdr:sp macro="" textlink="$C$2">
      <xdr:nvSpPr>
        <xdr:cNvPr id="8" name="ZoneTexte 7">
          <a:extLst>
            <a:ext uri="{FF2B5EF4-FFF2-40B4-BE49-F238E27FC236}">
              <a16:creationId xmlns:a16="http://schemas.microsoft.com/office/drawing/2014/main" xmlns="" id="{C4FE2AEF-BC5B-4319-A2A1-E997F197064B}"/>
            </a:ext>
          </a:extLst>
        </xdr:cNvPr>
        <xdr:cNvSpPr txBox="1"/>
      </xdr:nvSpPr>
      <xdr:spPr>
        <a:xfrm>
          <a:off x="5693997" y="7622932"/>
          <a:ext cx="588596" cy="201734"/>
        </a:xfrm>
        <a:prstGeom prst="rect">
          <a:avLst/>
        </a:prstGeom>
        <a:solidFill>
          <a:sysClr val="window" lastClr="FFFFFF"/>
        </a:solidFill>
        <a:ln w="6350">
          <a:noFill/>
        </a:ln>
      </xdr:spPr>
      <xdr:txBody>
        <a:bodyPr vertOverflow="clip" horzOverflow="clip" wrap="square" lIns="0" tIns="0" rIns="0" bIns="0" rtlCol="0" anchor="t"/>
        <a:lstStyle/>
        <a:p>
          <a:pPr algn="r"/>
          <a:r>
            <a:rPr lang="en-US" sz="1000" b="0" i="0" u="none" strike="noStrike">
              <a:solidFill>
                <a:schemeClr val="tx1">
                  <a:lumMod val="50000"/>
                  <a:lumOff val="50000"/>
                </a:schemeClr>
              </a:solidFill>
              <a:latin typeface="Calibri"/>
              <a:cs typeface="Calibri"/>
            </a:rPr>
            <a:t>Edité le : </a:t>
          </a:r>
          <a:endParaRPr lang="fr-FR" sz="1000" b="0">
            <a:solidFill>
              <a:schemeClr val="tx1">
                <a:lumMod val="50000"/>
                <a:lumOff val="50000"/>
              </a:schemeClr>
            </a:solidFill>
          </a:endParaRPr>
        </a:p>
      </xdr:txBody>
    </xdr:sp>
    <xdr:clientData/>
  </xdr:twoCellAnchor>
  <xdr:twoCellAnchor editAs="oneCell">
    <xdr:from>
      <xdr:col>0</xdr:col>
      <xdr:colOff>91440</xdr:colOff>
      <xdr:row>3</xdr:row>
      <xdr:rowOff>121920</xdr:rowOff>
    </xdr:from>
    <xdr:to>
      <xdr:col>1</xdr:col>
      <xdr:colOff>1949450</xdr:colOff>
      <xdr:row>7</xdr:row>
      <xdr:rowOff>142875</xdr:rowOff>
    </xdr:to>
    <xdr:pic>
      <xdr:nvPicPr>
        <xdr:cNvPr id="6" name="image2.png">
          <a:extLst>
            <a:ext uri="{FF2B5EF4-FFF2-40B4-BE49-F238E27FC236}">
              <a16:creationId xmlns:a16="http://schemas.microsoft.com/office/drawing/2014/main" xmlns="" id="{1D4F4681-F72F-4381-9919-518DD20A9D42}"/>
            </a:ext>
          </a:extLst>
        </xdr:cNvPr>
        <xdr:cNvPicPr/>
      </xdr:nvPicPr>
      <xdr:blipFill>
        <a:blip xmlns:r="http://schemas.openxmlformats.org/officeDocument/2006/relationships" r:embed="rId2"/>
        <a:srcRect/>
        <a:stretch>
          <a:fillRect/>
        </a:stretch>
      </xdr:blipFill>
      <xdr:spPr>
        <a:xfrm>
          <a:off x="91440" y="836295"/>
          <a:ext cx="2010410" cy="821055"/>
        </a:xfrm>
        <a:prstGeom prst="rect">
          <a:avLst/>
        </a:prstGeom>
        <a:ln/>
      </xdr:spPr>
    </xdr:pic>
    <xdr:clientData/>
  </xdr:twoCellAnchor>
  <xdr:twoCellAnchor editAs="oneCell">
    <xdr:from>
      <xdr:col>3</xdr:col>
      <xdr:colOff>328441</xdr:colOff>
      <xdr:row>4</xdr:row>
      <xdr:rowOff>9264</xdr:rowOff>
    </xdr:from>
    <xdr:to>
      <xdr:col>7</xdr:col>
      <xdr:colOff>432092</xdr:colOff>
      <xdr:row>7</xdr:row>
      <xdr:rowOff>73924</xdr:rowOff>
    </xdr:to>
    <xdr:pic>
      <xdr:nvPicPr>
        <xdr:cNvPr id="9" name="Image 8">
          <a:extLst>
            <a:ext uri="{FF2B5EF4-FFF2-40B4-BE49-F238E27FC236}">
              <a16:creationId xmlns:a16="http://schemas.microsoft.com/office/drawing/2014/main" xmlns="" id="{8511FC22-02E9-4A20-8298-6E397C32AF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31922" y="1496629"/>
          <a:ext cx="2748670" cy="63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au1" displayName="Tableau1" ref="B12:H17" totalsRowShown="0" headerRowDxfId="61" dataDxfId="60">
  <autoFilter ref="B12:H1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Dimension" dataDxfId="59"/>
    <tableColumn id="2" name="Points max théoriques" dataDxfId="58"/>
    <tableColumn id="3" name="Points max applicables" dataDxfId="57"/>
    <tableColumn id="4" name="Points obtenus" dataDxfId="56"/>
    <tableColumn id="5" name="Score max applicable" dataDxfId="55" dataCellStyle="Pourcentage">
      <calculatedColumnFormula>Tableau1[[#This Row],[Points max applicables]]/Tableau1[[#This Row],[Points max théoriques]]</calculatedColumnFormula>
    </tableColumn>
    <tableColumn id="6" name="Score obtenu" dataDxfId="54" dataCellStyle="Pourcentage">
      <calculatedColumnFormula>Tableau1[[#This Row],[Points obtenus]]/Tableau1[[#This Row],[Points max théoriques]]</calculatedColumnFormula>
    </tableColumn>
    <tableColumn id="7" name="Quotation score" dataDxfId="53" dataCellStyle="Pourcentage">
      <calculatedColumnFormula>Tableau1[[#This Row],[Points obtenus]]/Tableau1[[#This Row],[Points max applicables]]</calculatedColumnFormula>
    </tableColumn>
  </tableColumns>
  <tableStyleInfo name="Ttableau Pluricité 1" showFirstColumn="1" showLastColumn="0" showRowStripes="1" showColumnStripes="0"/>
</table>
</file>

<file path=xl/theme/theme1.xml><?xml version="1.0" encoding="utf-8"?>
<a:theme xmlns:a="http://schemas.openxmlformats.org/drawingml/2006/main" name="Thème pluricite V1">
  <a:themeElements>
    <a:clrScheme name="Personnalisé 1">
      <a:dk1>
        <a:srgbClr val="000000"/>
      </a:dk1>
      <a:lt1>
        <a:srgbClr val="FFFFFF"/>
      </a:lt1>
      <a:dk2>
        <a:srgbClr val="44546A"/>
      </a:dk2>
      <a:lt2>
        <a:srgbClr val="E7E6E6"/>
      </a:lt2>
      <a:accent1>
        <a:srgbClr val="FF860E"/>
      </a:accent1>
      <a:accent2>
        <a:srgbClr val="00455A"/>
      </a:accent2>
      <a:accent3>
        <a:srgbClr val="F05A32"/>
      </a:accent3>
      <a:accent4>
        <a:srgbClr val="AA0F50"/>
      </a:accent4>
      <a:accent5>
        <a:srgbClr val="FABD32"/>
      </a:accent5>
      <a:accent6>
        <a:srgbClr val="D7282C"/>
      </a:accent6>
      <a:hlink>
        <a:srgbClr val="F05A32"/>
      </a:hlink>
      <a:folHlink>
        <a:srgbClr val="00455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6350">
          <a:solidFill>
            <a:schemeClr val="accent1"/>
          </a:solidFill>
        </a:ln>
      </a:spPr>
      <a:bodyPr wrap="square" tIns="90000" bIns="90000" rtlCol="0"/>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nna.demont@sciencespo-lyon.fr" TargetMode="External"/><Relationship Id="rId4" Type="http://schemas.openxmlformats.org/officeDocument/2006/relationships/hyperlink" Target="mailto:ambre.guillaumont@sciencespo-lyon.fr" TargetMode="External"/><Relationship Id="rId5" Type="http://schemas.openxmlformats.org/officeDocument/2006/relationships/hyperlink" Target="mailto:nathan.guillot@sciencespo-lyon.fr" TargetMode="External"/><Relationship Id="rId6" Type="http://schemas.openxmlformats.org/officeDocument/2006/relationships/hyperlink" Target="mailto:jonathan.jaudel@sciencespo-lyon.fr" TargetMode="External"/><Relationship Id="rId7" Type="http://schemas.openxmlformats.org/officeDocument/2006/relationships/hyperlink" Target="mailto:sofia.labed@sciencespo-lyon.fr" TargetMode="External"/><Relationship Id="rId8" Type="http://schemas.openxmlformats.org/officeDocument/2006/relationships/hyperlink" Target="mailto:lisa.perez@sciencespo-lyon.fr" TargetMode="External"/><Relationship Id="rId9" Type="http://schemas.openxmlformats.org/officeDocument/2006/relationships/hyperlink" Target="mailto:julie.ancey@sciencespo-lyon.fr" TargetMode="External"/><Relationship Id="rId10" Type="http://schemas.openxmlformats.org/officeDocument/2006/relationships/printerSettings" Target="../printerSettings/printerSettings1.bin"/><Relationship Id="rId11" Type="http://schemas.openxmlformats.org/officeDocument/2006/relationships/drawing" Target="../drawings/drawing1.xml"/><Relationship Id="rId1" Type="http://schemas.openxmlformats.org/officeDocument/2006/relationships/hyperlink" Target="mailto:lea.bonnand@sciencespo-lyon.fr" TargetMode="External"/><Relationship Id="rId2" Type="http://schemas.openxmlformats.org/officeDocument/2006/relationships/hyperlink" Target="mailto:sarah.brianconsargues@sciencespo-lyon.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table" Target="../tables/table1.xml"/><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enableFormatConditionsCalculation="0">
    <tabColor theme="5"/>
    <pageSetUpPr fitToPage="1"/>
  </sheetPr>
  <dimension ref="A1:I49"/>
  <sheetViews>
    <sheetView zoomScale="105" zoomScaleNormal="105" zoomScaleSheetLayoutView="145" workbookViewId="0">
      <selection activeCell="A32" sqref="A32:E32"/>
    </sheetView>
  </sheetViews>
  <sheetFormatPr baseColWidth="10" defaultColWidth="11.5" defaultRowHeight="15" x14ac:dyDescent="0.2"/>
  <cols>
    <col min="1" max="1" width="22" style="237" customWidth="1"/>
    <col min="2" max="2" width="12.6640625" style="237" customWidth="1"/>
    <col min="3" max="3" width="95.6640625" style="237" customWidth="1"/>
    <col min="4" max="7" width="11.5" style="237"/>
    <col min="8" max="8" width="16.6640625" style="237" customWidth="1"/>
    <col min="9" max="16384" width="11.5" style="237"/>
  </cols>
  <sheetData>
    <row r="1" spans="1:9" ht="45" customHeight="1" x14ac:dyDescent="0.2">
      <c r="A1" s="267" t="s">
        <v>4</v>
      </c>
      <c r="B1" s="267"/>
      <c r="C1" s="267"/>
      <c r="D1" s="267"/>
      <c r="E1" s="267"/>
    </row>
    <row r="2" spans="1:9" ht="21" x14ac:dyDescent="0.25">
      <c r="A2" s="115"/>
      <c r="B2" s="116"/>
      <c r="C2" s="116"/>
      <c r="D2" s="117"/>
      <c r="E2" s="117"/>
    </row>
    <row r="3" spans="1:9" x14ac:dyDescent="0.2">
      <c r="A3" s="118"/>
      <c r="B3" s="118"/>
      <c r="C3" s="118"/>
      <c r="D3" s="118"/>
      <c r="E3" s="118"/>
      <c r="F3" s="238"/>
    </row>
    <row r="4" spans="1:9" x14ac:dyDescent="0.2">
      <c r="A4" s="118"/>
      <c r="B4" s="118"/>
      <c r="C4" s="118"/>
      <c r="D4" s="118"/>
      <c r="E4" s="118"/>
      <c r="F4" s="238"/>
    </row>
    <row r="5" spans="1:9" x14ac:dyDescent="0.2">
      <c r="A5" s="118"/>
      <c r="B5" s="118"/>
      <c r="C5" s="118"/>
      <c r="D5" s="118"/>
      <c r="E5" s="118"/>
      <c r="F5" s="238"/>
    </row>
    <row r="6" spans="1:9" x14ac:dyDescent="0.2">
      <c r="A6" s="118"/>
      <c r="B6" s="118"/>
      <c r="C6" s="118"/>
      <c r="D6" s="118"/>
      <c r="E6" s="118"/>
      <c r="F6" s="238"/>
    </row>
    <row r="7" spans="1:9" x14ac:dyDescent="0.2">
      <c r="A7" s="118"/>
      <c r="B7" s="118"/>
      <c r="C7" s="118"/>
      <c r="D7" s="118"/>
      <c r="E7" s="118"/>
      <c r="F7" s="238"/>
    </row>
    <row r="8" spans="1:9" ht="19" x14ac:dyDescent="0.2">
      <c r="A8" s="119" t="s">
        <v>1</v>
      </c>
      <c r="B8" s="120"/>
      <c r="C8" s="120"/>
      <c r="D8" s="120"/>
      <c r="E8" s="121"/>
      <c r="F8" s="238"/>
      <c r="I8" s="238"/>
    </row>
    <row r="9" spans="1:9" x14ac:dyDescent="0.2">
      <c r="A9" s="114"/>
      <c r="B9" s="114"/>
      <c r="C9" s="114"/>
      <c r="D9" s="114"/>
      <c r="E9" s="114"/>
      <c r="F9" s="238"/>
      <c r="I9" s="239"/>
    </row>
    <row r="10" spans="1:9" ht="23" customHeight="1" x14ac:dyDescent="0.2">
      <c r="A10" s="265" t="s">
        <v>94</v>
      </c>
      <c r="B10" s="265"/>
      <c r="C10" s="265"/>
      <c r="D10" s="265"/>
      <c r="E10" s="265"/>
      <c r="F10" s="238"/>
    </row>
    <row r="11" spans="1:9" ht="36" customHeight="1" x14ac:dyDescent="0.2">
      <c r="A11" s="268" t="s">
        <v>95</v>
      </c>
      <c r="B11" s="269"/>
      <c r="C11" s="269"/>
      <c r="D11" s="269"/>
      <c r="E11" s="269"/>
      <c r="F11" s="238"/>
    </row>
    <row r="12" spans="1:9" x14ac:dyDescent="0.2">
      <c r="A12" s="118"/>
      <c r="B12" s="118"/>
      <c r="C12" s="118"/>
      <c r="D12" s="118"/>
      <c r="E12" s="118"/>
      <c r="F12" s="238"/>
    </row>
    <row r="13" spans="1:9" ht="19" x14ac:dyDescent="0.2">
      <c r="A13" s="119" t="s">
        <v>2</v>
      </c>
      <c r="B13" s="120"/>
      <c r="C13" s="120"/>
      <c r="D13" s="120"/>
      <c r="E13" s="121"/>
      <c r="F13" s="238"/>
    </row>
    <row r="14" spans="1:9" x14ac:dyDescent="0.2">
      <c r="A14" s="118"/>
      <c r="B14" s="118"/>
      <c r="C14" s="118"/>
      <c r="D14" s="118"/>
      <c r="E14" s="118"/>
      <c r="F14" s="238"/>
    </row>
    <row r="15" spans="1:9" x14ac:dyDescent="0.2">
      <c r="A15" s="265" t="s">
        <v>139</v>
      </c>
      <c r="B15" s="265"/>
      <c r="C15" s="265"/>
      <c r="D15" s="265"/>
      <c r="E15" s="265"/>
      <c r="F15" s="238"/>
    </row>
    <row r="16" spans="1:9" x14ac:dyDescent="0.2">
      <c r="A16" s="122" t="s">
        <v>82</v>
      </c>
      <c r="B16" s="123" t="str">
        <f>Grille!A31</f>
        <v xml:space="preserve">Gouvernance de l'entreprise </v>
      </c>
      <c r="C16" s="123"/>
      <c r="D16" s="124"/>
      <c r="E16" s="124"/>
      <c r="F16" s="238"/>
    </row>
    <row r="17" spans="1:7" x14ac:dyDescent="0.2">
      <c r="A17" s="122" t="s">
        <v>83</v>
      </c>
      <c r="B17" s="123" t="str">
        <f>Grille!A46</f>
        <v>Impact 1 : Emploi juste et inclusif</v>
      </c>
      <c r="C17" s="123"/>
      <c r="D17" s="124"/>
      <c r="E17" s="124"/>
      <c r="F17" s="238"/>
    </row>
    <row r="18" spans="1:7" x14ac:dyDescent="0.2">
      <c r="A18" s="122" t="s">
        <v>84</v>
      </c>
      <c r="B18" s="123" t="str">
        <f>Grille!A73</f>
        <v>Impact 2 : Santé globale et bien-être au travail</v>
      </c>
      <c r="C18" s="123"/>
      <c r="D18" s="124"/>
      <c r="E18" s="124"/>
      <c r="F18" s="238"/>
    </row>
    <row r="19" spans="1:7" x14ac:dyDescent="0.2">
      <c r="A19" s="122" t="s">
        <v>85</v>
      </c>
      <c r="B19" s="123" t="str">
        <f>Grille!A98</f>
        <v xml:space="preserve">Impact 3 : Gestion respectueuse de l'environnement </v>
      </c>
      <c r="C19" s="123"/>
      <c r="D19" s="124"/>
      <c r="E19" s="124"/>
      <c r="F19" s="238"/>
    </row>
    <row r="20" spans="1:7" x14ac:dyDescent="0.2">
      <c r="A20" s="122" t="s">
        <v>86</v>
      </c>
      <c r="B20" s="123" t="str">
        <f>Grille!A123</f>
        <v>Impact 4 : Souveraineté, résilience et territoire</v>
      </c>
      <c r="C20" s="123"/>
      <c r="D20" s="124"/>
      <c r="E20" s="124"/>
      <c r="F20" s="238"/>
    </row>
    <row r="21" spans="1:7" x14ac:dyDescent="0.2">
      <c r="A21" s="125"/>
      <c r="B21" s="124"/>
      <c r="C21" s="124"/>
      <c r="D21" s="124"/>
      <c r="E21" s="124"/>
      <c r="F21" s="238"/>
    </row>
    <row r="22" spans="1:7" x14ac:dyDescent="0.2">
      <c r="A22" s="265" t="s">
        <v>110</v>
      </c>
      <c r="B22" s="265"/>
      <c r="C22" s="265"/>
      <c r="D22" s="265"/>
      <c r="E22" s="265"/>
      <c r="F22" s="238"/>
    </row>
    <row r="23" spans="1:7" ht="30" customHeight="1" x14ac:dyDescent="0.2">
      <c r="A23" s="265" t="s">
        <v>140</v>
      </c>
      <c r="B23" s="265"/>
      <c r="C23" s="265"/>
      <c r="D23" s="265"/>
      <c r="E23" s="265"/>
      <c r="F23" s="238"/>
    </row>
    <row r="24" spans="1:7" ht="35" customHeight="1" x14ac:dyDescent="0.2">
      <c r="A24" s="265" t="s">
        <v>222</v>
      </c>
      <c r="B24" s="265"/>
      <c r="C24" s="265"/>
      <c r="D24" s="265"/>
      <c r="E24" s="265"/>
      <c r="F24" s="238"/>
    </row>
    <row r="25" spans="1:7" ht="37" customHeight="1" x14ac:dyDescent="0.2">
      <c r="A25" s="265" t="s">
        <v>97</v>
      </c>
      <c r="B25" s="265"/>
      <c r="C25" s="265"/>
      <c r="D25" s="265"/>
      <c r="E25" s="265"/>
      <c r="F25" s="238"/>
      <c r="G25" s="240"/>
    </row>
    <row r="26" spans="1:7" ht="51" customHeight="1" x14ac:dyDescent="0.2">
      <c r="A26" s="266" t="s">
        <v>141</v>
      </c>
      <c r="B26" s="266"/>
      <c r="C26" s="266"/>
      <c r="D26" s="266"/>
      <c r="E26" s="266"/>
      <c r="F26" s="238"/>
    </row>
    <row r="27" spans="1:7" ht="41" customHeight="1" x14ac:dyDescent="0.2">
      <c r="A27" s="270" t="s">
        <v>142</v>
      </c>
      <c r="B27" s="270"/>
      <c r="C27" s="270"/>
      <c r="D27" s="270"/>
      <c r="E27" s="270"/>
      <c r="F27" s="238"/>
    </row>
    <row r="28" spans="1:7" ht="19" x14ac:dyDescent="0.2">
      <c r="A28" s="119" t="s">
        <v>3</v>
      </c>
      <c r="B28" s="120"/>
      <c r="C28" s="120"/>
      <c r="D28" s="120"/>
      <c r="E28" s="121"/>
      <c r="F28" s="238"/>
    </row>
    <row r="29" spans="1:7" x14ac:dyDescent="0.2">
      <c r="A29" s="118"/>
      <c r="B29" s="118"/>
      <c r="C29" s="118"/>
      <c r="D29" s="118"/>
      <c r="E29" s="118"/>
      <c r="F29" s="238"/>
    </row>
    <row r="30" spans="1:7" ht="38" customHeight="1" x14ac:dyDescent="0.2">
      <c r="A30" s="265" t="s">
        <v>104</v>
      </c>
      <c r="B30" s="265"/>
      <c r="C30" s="265"/>
      <c r="D30" s="265"/>
      <c r="E30" s="265"/>
      <c r="F30" s="238"/>
    </row>
    <row r="31" spans="1:7" ht="32" customHeight="1" x14ac:dyDescent="0.2">
      <c r="A31" s="265" t="s">
        <v>87</v>
      </c>
      <c r="B31" s="265"/>
      <c r="C31" s="265"/>
      <c r="D31" s="265"/>
      <c r="E31" s="265"/>
      <c r="F31" s="238"/>
    </row>
    <row r="32" spans="1:7" ht="65" customHeight="1" x14ac:dyDescent="0.2">
      <c r="A32" s="265" t="s">
        <v>105</v>
      </c>
      <c r="B32" s="265"/>
      <c r="C32" s="265"/>
      <c r="D32" s="265"/>
      <c r="E32" s="265"/>
      <c r="F32" s="238"/>
    </row>
    <row r="33" spans="1:6" x14ac:dyDescent="0.2">
      <c r="A33" s="118"/>
      <c r="B33" s="118"/>
      <c r="C33" s="118"/>
      <c r="D33" s="118"/>
      <c r="E33" s="118"/>
      <c r="F33" s="238"/>
    </row>
    <row r="34" spans="1:6" ht="19" x14ac:dyDescent="0.2">
      <c r="A34" s="119" t="s">
        <v>5</v>
      </c>
      <c r="B34" s="120"/>
      <c r="C34" s="120"/>
      <c r="D34" s="120"/>
      <c r="E34" s="121"/>
      <c r="F34" s="238"/>
    </row>
    <row r="35" spans="1:6" x14ac:dyDescent="0.2">
      <c r="A35" s="118"/>
      <c r="B35" s="118"/>
      <c r="C35" s="118"/>
      <c r="D35" s="118"/>
      <c r="E35" s="118"/>
      <c r="F35" s="238"/>
    </row>
    <row r="36" spans="1:6" x14ac:dyDescent="0.2">
      <c r="A36" s="265" t="s">
        <v>223</v>
      </c>
      <c r="B36" s="265"/>
      <c r="C36" s="265"/>
      <c r="D36" s="265"/>
      <c r="E36" s="265"/>
      <c r="F36" s="238"/>
    </row>
    <row r="37" spans="1:6" x14ac:dyDescent="0.2">
      <c r="A37" s="265"/>
      <c r="B37" s="265"/>
      <c r="C37" s="265"/>
      <c r="D37" s="265"/>
      <c r="E37" s="265"/>
    </row>
    <row r="38" spans="1:6" x14ac:dyDescent="0.2">
      <c r="A38" s="126"/>
      <c r="B38" s="126"/>
      <c r="C38" s="126"/>
      <c r="D38" s="126"/>
      <c r="E38" s="126"/>
    </row>
    <row r="39" spans="1:6" x14ac:dyDescent="0.2">
      <c r="A39" s="126" t="s">
        <v>30</v>
      </c>
      <c r="B39" s="126" t="s">
        <v>31</v>
      </c>
      <c r="C39" s="127" t="s">
        <v>32</v>
      </c>
      <c r="D39" s="126"/>
      <c r="E39" s="126"/>
    </row>
    <row r="40" spans="1:6" x14ac:dyDescent="0.2">
      <c r="A40" s="118" t="s">
        <v>6</v>
      </c>
      <c r="B40" s="118" t="s">
        <v>7</v>
      </c>
      <c r="C40" s="118" t="s">
        <v>8</v>
      </c>
      <c r="D40" s="118"/>
      <c r="E40" s="114"/>
    </row>
    <row r="41" spans="1:6" x14ac:dyDescent="0.2">
      <c r="A41" s="118" t="s">
        <v>9</v>
      </c>
      <c r="B41" s="118" t="s">
        <v>10</v>
      </c>
      <c r="C41" s="118" t="s">
        <v>11</v>
      </c>
      <c r="D41" s="118"/>
      <c r="E41" s="114"/>
    </row>
    <row r="42" spans="1:6" x14ac:dyDescent="0.2">
      <c r="A42" s="118" t="s">
        <v>12</v>
      </c>
      <c r="B42" s="118" t="s">
        <v>13</v>
      </c>
      <c r="C42" s="118" t="s">
        <v>14</v>
      </c>
      <c r="D42" s="118"/>
      <c r="E42" s="114"/>
    </row>
    <row r="43" spans="1:6" x14ac:dyDescent="0.2">
      <c r="A43" s="118" t="s">
        <v>15</v>
      </c>
      <c r="B43" s="118" t="s">
        <v>16</v>
      </c>
      <c r="C43" s="118" t="s">
        <v>17</v>
      </c>
      <c r="D43" s="118"/>
      <c r="E43" s="114"/>
    </row>
    <row r="44" spans="1:6" x14ac:dyDescent="0.2">
      <c r="A44" s="118" t="s">
        <v>18</v>
      </c>
      <c r="B44" s="118" t="s">
        <v>19</v>
      </c>
      <c r="C44" s="118" t="s">
        <v>20</v>
      </c>
      <c r="D44" s="118"/>
      <c r="E44" s="114"/>
    </row>
    <row r="45" spans="1:6" x14ac:dyDescent="0.2">
      <c r="A45" s="118" t="s">
        <v>21</v>
      </c>
      <c r="B45" s="118" t="s">
        <v>22</v>
      </c>
      <c r="C45" s="118" t="s">
        <v>23</v>
      </c>
      <c r="D45" s="118"/>
      <c r="E45" s="114"/>
    </row>
    <row r="46" spans="1:6" x14ac:dyDescent="0.2">
      <c r="A46" s="118" t="s">
        <v>24</v>
      </c>
      <c r="B46" s="118" t="s">
        <v>25</v>
      </c>
      <c r="C46" s="118" t="s">
        <v>26</v>
      </c>
      <c r="D46" s="118"/>
      <c r="E46" s="114"/>
    </row>
    <row r="47" spans="1:6" x14ac:dyDescent="0.2">
      <c r="A47" s="118" t="s">
        <v>27</v>
      </c>
      <c r="B47" s="118" t="s">
        <v>28</v>
      </c>
      <c r="C47" s="118" t="s">
        <v>29</v>
      </c>
      <c r="D47" s="118"/>
      <c r="E47" s="114"/>
    </row>
    <row r="48" spans="1:6" x14ac:dyDescent="0.2">
      <c r="A48" s="118"/>
      <c r="B48" s="118"/>
      <c r="C48" s="118"/>
      <c r="D48" s="118"/>
      <c r="E48" s="114"/>
    </row>
    <row r="49" spans="1:5" x14ac:dyDescent="0.2">
      <c r="A49" s="118"/>
      <c r="B49" s="118"/>
      <c r="C49" s="118"/>
      <c r="D49" s="118"/>
      <c r="E49" s="114"/>
    </row>
  </sheetData>
  <sheetProtection sheet="1" objects="1" scenarios="1"/>
  <mergeCells count="14">
    <mergeCell ref="A36:E37"/>
    <mergeCell ref="A24:E24"/>
    <mergeCell ref="A25:E25"/>
    <mergeCell ref="A26:E26"/>
    <mergeCell ref="A1:E1"/>
    <mergeCell ref="A30:E30"/>
    <mergeCell ref="A31:E31"/>
    <mergeCell ref="A32:E32"/>
    <mergeCell ref="A10:E10"/>
    <mergeCell ref="A11:E11"/>
    <mergeCell ref="A15:E15"/>
    <mergeCell ref="A22:E22"/>
    <mergeCell ref="A23:E23"/>
    <mergeCell ref="A27:E27"/>
  </mergeCells>
  <hyperlinks>
    <hyperlink ref="C40" r:id="rId1" display="mailto:lea.bonnand@sciencespo-lyon.fr"/>
    <hyperlink ref="C41" r:id="rId2" display="mailto:sarah.brianconsargues@sciencespo-lyon.fr"/>
    <hyperlink ref="C42" r:id="rId3" display="mailto:anna.demont@sciencespo-lyon.fr"/>
    <hyperlink ref="C43" r:id="rId4" display="mailto:ambre.guillaumont@sciencespo-lyon.fr"/>
    <hyperlink ref="C44" r:id="rId5" display="mailto:nathan.guillot@sciencespo-lyon.fr"/>
    <hyperlink ref="C45" r:id="rId6" display="mailto:jonathan.jaudel@sciencespo-lyon.fr"/>
    <hyperlink ref="C46" r:id="rId7" display="mailto:sofia.labed@sciencespo-lyon.fr"/>
    <hyperlink ref="C47" r:id="rId8" display="mailto:lisa.perez@sciencespo-lyon.fr"/>
    <hyperlink ref="C39" r:id="rId9"/>
  </hyperlinks>
  <pageMargins left="0.70866141732283472" right="0.70866141732283472" top="0.94488188976377963" bottom="0.74803149606299213" header="0.31496062992125984" footer="0.31496062992125984"/>
  <pageSetup paperSize="9" scale="60" orientation="portrait" horizontalDpi="4294967292" r:id="rId10"/>
  <headerFooter>
    <oddHeader>&amp;R&amp;D</oddHeader>
    <oddFooter>&amp;R&amp;P / &amp;N</oddFooter>
  </headerFooter>
  <rowBreaks count="1" manualBreakCount="1">
    <brk id="27" max="4" man="1"/>
  </rowBreaks>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2" enableFormatConditionsCalculation="0">
    <tabColor theme="5" tint="0.249977111117893"/>
    <pageSetUpPr fitToPage="1"/>
  </sheetPr>
  <dimension ref="A1:R149"/>
  <sheetViews>
    <sheetView showGridLines="0" tabSelected="1" workbookViewId="0">
      <pane ySplit="1" topLeftCell="A96" activePane="bottomLeft" state="frozen"/>
      <selection pane="bottomLeft" activeCell="B149" sqref="B149:I149"/>
    </sheetView>
  </sheetViews>
  <sheetFormatPr baseColWidth="10" defaultColWidth="11.5" defaultRowHeight="15" x14ac:dyDescent="0.2"/>
  <cols>
    <col min="1" max="1" width="18.5" style="1" customWidth="1"/>
    <col min="2" max="2" width="40.6640625" style="1" customWidth="1"/>
    <col min="3" max="3" width="12.33203125" style="1" customWidth="1"/>
    <col min="4" max="7" width="11.5" style="1"/>
    <col min="8" max="8" width="11.6640625" style="1" customWidth="1"/>
    <col min="9" max="9" width="12.33203125" style="1" customWidth="1"/>
    <col min="10" max="10" width="12.33203125" style="36" hidden="1" customWidth="1"/>
    <col min="11" max="11" width="12.33203125" style="109" hidden="1" customWidth="1"/>
    <col min="12" max="12" width="11.5" style="76" hidden="1" customWidth="1"/>
    <col min="13" max="13" width="103.5" style="105" customWidth="1"/>
    <col min="14" max="16384" width="11.5" style="1"/>
  </cols>
  <sheetData>
    <row r="1" spans="1:12" ht="56.5" customHeight="1" x14ac:dyDescent="0.2">
      <c r="A1" s="398" t="s">
        <v>4</v>
      </c>
      <c r="B1" s="398"/>
      <c r="C1" s="398"/>
      <c r="D1" s="398"/>
      <c r="E1" s="398"/>
      <c r="F1" s="398"/>
      <c r="G1" s="398"/>
      <c r="H1" s="398"/>
      <c r="I1" s="398"/>
      <c r="J1" s="57"/>
      <c r="K1" s="57"/>
      <c r="L1" s="75"/>
    </row>
    <row r="2" spans="1:12" ht="21" x14ac:dyDescent="0.25">
      <c r="A2" s="2"/>
      <c r="B2" s="3"/>
      <c r="C2" s="3"/>
      <c r="D2" s="4"/>
      <c r="E2" s="4"/>
    </row>
    <row r="3" spans="1:12" x14ac:dyDescent="0.2">
      <c r="A3" s="5"/>
      <c r="B3" s="5"/>
      <c r="C3" s="5"/>
      <c r="D3" s="5"/>
      <c r="E3" s="5"/>
      <c r="F3" s="5"/>
    </row>
    <row r="4" spans="1:12" x14ac:dyDescent="0.2">
      <c r="A4" s="5"/>
      <c r="B4" s="5"/>
      <c r="C4" s="5"/>
      <c r="D4" s="5"/>
      <c r="E4" s="5"/>
      <c r="F4" s="5"/>
    </row>
    <row r="5" spans="1:12" x14ac:dyDescent="0.2">
      <c r="A5" s="5"/>
      <c r="B5" s="5"/>
      <c r="C5" s="5"/>
      <c r="D5" s="5"/>
      <c r="E5" s="5"/>
      <c r="F5" s="5"/>
    </row>
    <row r="6" spans="1:12" x14ac:dyDescent="0.2">
      <c r="A6" s="5"/>
      <c r="B6" s="5"/>
      <c r="C6" s="5"/>
      <c r="D6" s="5"/>
      <c r="E6" s="5"/>
      <c r="F6" s="5"/>
    </row>
    <row r="7" spans="1:12" x14ac:dyDescent="0.2">
      <c r="A7" s="5"/>
      <c r="B7" s="5"/>
      <c r="C7" s="5"/>
      <c r="D7" s="5"/>
      <c r="E7" s="5"/>
      <c r="F7" s="5"/>
    </row>
    <row r="8" spans="1:12" ht="26" x14ac:dyDescent="0.2">
      <c r="A8" s="349" t="s">
        <v>33</v>
      </c>
      <c r="B8" s="349"/>
      <c r="C8" s="349"/>
      <c r="D8" s="6"/>
      <c r="E8" s="7"/>
      <c r="F8" s="7"/>
      <c r="G8" s="7"/>
      <c r="H8" s="7"/>
      <c r="I8" s="7"/>
      <c r="J8" s="37"/>
      <c r="K8" s="7"/>
    </row>
    <row r="9" spans="1:12" ht="9" customHeight="1" x14ac:dyDescent="0.2">
      <c r="A9" s="9"/>
      <c r="B9" s="9"/>
      <c r="C9" s="9"/>
      <c r="D9" s="9"/>
      <c r="E9" s="9"/>
      <c r="F9" s="5"/>
      <c r="G9" s="9"/>
      <c r="H9" s="9"/>
      <c r="I9" s="9"/>
    </row>
    <row r="10" spans="1:12" x14ac:dyDescent="0.2">
      <c r="A10" s="9"/>
      <c r="B10" s="9"/>
      <c r="C10" s="9"/>
      <c r="D10" s="9"/>
      <c r="E10" s="9"/>
      <c r="F10" s="9"/>
      <c r="G10" s="9"/>
      <c r="H10" s="9"/>
      <c r="I10" s="9"/>
    </row>
    <row r="11" spans="1:12" ht="23.5" customHeight="1" x14ac:dyDescent="0.2">
      <c r="A11" s="9"/>
      <c r="B11" s="10" t="s">
        <v>34</v>
      </c>
      <c r="C11" s="350"/>
      <c r="D11" s="350"/>
      <c r="E11" s="350"/>
      <c r="F11" s="350"/>
      <c r="G11" s="350"/>
      <c r="H11" s="350"/>
      <c r="I11" s="9"/>
    </row>
    <row r="12" spans="1:12" ht="23.5" customHeight="1" x14ac:dyDescent="0.2">
      <c r="A12" s="9"/>
      <c r="B12" s="11" t="s">
        <v>35</v>
      </c>
      <c r="C12" s="351"/>
      <c r="D12" s="351"/>
      <c r="E12" s="351"/>
      <c r="F12" s="351"/>
      <c r="G12" s="351"/>
      <c r="H12" s="351"/>
      <c r="I12" s="9"/>
    </row>
    <row r="13" spans="1:12" ht="23.5" customHeight="1" x14ac:dyDescent="0.2">
      <c r="A13" s="9"/>
      <c r="B13" s="12" t="s">
        <v>111</v>
      </c>
      <c r="C13" s="351"/>
      <c r="D13" s="351"/>
      <c r="E13" s="351"/>
      <c r="F13" s="351"/>
      <c r="G13" s="351"/>
      <c r="H13" s="351"/>
      <c r="I13" s="9"/>
    </row>
    <row r="14" spans="1:12" x14ac:dyDescent="0.2">
      <c r="A14" s="9"/>
      <c r="B14" s="12" t="s">
        <v>112</v>
      </c>
      <c r="C14" s="352"/>
      <c r="D14" s="353"/>
      <c r="E14" s="353"/>
      <c r="F14" s="353"/>
      <c r="G14" s="353"/>
      <c r="H14" s="353"/>
      <c r="I14" s="9"/>
    </row>
    <row r="15" spans="1:12" ht="30" customHeight="1" x14ac:dyDescent="0.2">
      <c r="A15" s="9"/>
      <c r="B15" s="354" t="s">
        <v>143</v>
      </c>
      <c r="C15" s="14" t="s">
        <v>38</v>
      </c>
      <c r="D15" s="104" t="s">
        <v>39</v>
      </c>
      <c r="E15" s="411" t="s">
        <v>40</v>
      </c>
      <c r="F15" s="411"/>
      <c r="G15" s="21" t="s">
        <v>41</v>
      </c>
      <c r="H15" s="20" t="s">
        <v>62</v>
      </c>
      <c r="I15" s="9"/>
    </row>
    <row r="16" spans="1:12" ht="23.5" customHeight="1" x14ac:dyDescent="0.2">
      <c r="A16" s="9"/>
      <c r="B16" s="354"/>
      <c r="C16" s="128"/>
      <c r="D16" s="129"/>
      <c r="E16" s="276"/>
      <c r="F16" s="277"/>
      <c r="G16" s="130"/>
      <c r="H16" s="128"/>
      <c r="I16" s="9"/>
    </row>
    <row r="17" spans="1:11" ht="38.5" customHeight="1" x14ac:dyDescent="0.2">
      <c r="A17" s="9"/>
      <c r="B17" s="88" t="s">
        <v>63</v>
      </c>
      <c r="C17" s="275"/>
      <c r="D17" s="275"/>
      <c r="E17" s="275"/>
      <c r="F17" s="275"/>
      <c r="G17" s="275"/>
      <c r="H17" s="275"/>
      <c r="I17" s="9"/>
    </row>
    <row r="18" spans="1:11" ht="69" customHeight="1" x14ac:dyDescent="0.2">
      <c r="A18" s="9"/>
      <c r="B18" s="88" t="s">
        <v>235</v>
      </c>
      <c r="C18" s="275"/>
      <c r="D18" s="275"/>
      <c r="E18" s="275"/>
      <c r="F18" s="275"/>
      <c r="G18" s="275"/>
      <c r="H18" s="275"/>
      <c r="I18" s="9"/>
    </row>
    <row r="19" spans="1:11" ht="45" customHeight="1" x14ac:dyDescent="0.2">
      <c r="A19" s="9"/>
      <c r="B19" s="95" t="s">
        <v>119</v>
      </c>
      <c r="C19" s="351"/>
      <c r="D19" s="351"/>
      <c r="E19" s="351"/>
      <c r="F19" s="351"/>
      <c r="G19" s="351"/>
      <c r="H19" s="351"/>
      <c r="I19" s="9"/>
    </row>
    <row r="20" spans="1:11" ht="54" customHeight="1" x14ac:dyDescent="0.2">
      <c r="A20" s="9"/>
      <c r="B20" s="95" t="s">
        <v>236</v>
      </c>
      <c r="C20" s="275"/>
      <c r="D20" s="275"/>
      <c r="E20" s="275"/>
      <c r="F20" s="275"/>
      <c r="G20" s="275"/>
      <c r="H20" s="275"/>
      <c r="I20" s="9"/>
    </row>
    <row r="21" spans="1:11" ht="45" customHeight="1" x14ac:dyDescent="0.2">
      <c r="A21" s="9"/>
      <c r="B21" s="12" t="s">
        <v>237</v>
      </c>
      <c r="C21" s="424"/>
      <c r="D21" s="424"/>
      <c r="E21" s="424"/>
      <c r="F21" s="424"/>
      <c r="G21" s="424"/>
      <c r="H21" s="424"/>
      <c r="I21" s="9"/>
    </row>
    <row r="22" spans="1:11" ht="35" customHeight="1" x14ac:dyDescent="0.2">
      <c r="A22" s="9"/>
      <c r="B22" s="12" t="s">
        <v>238</v>
      </c>
      <c r="C22" s="424"/>
      <c r="D22" s="424"/>
      <c r="E22" s="424"/>
      <c r="F22" s="456">
        <v>1</v>
      </c>
      <c r="G22" s="457"/>
      <c r="H22" s="457"/>
      <c r="I22" s="9"/>
    </row>
    <row r="23" spans="1:11" ht="23.5" customHeight="1" x14ac:dyDescent="0.2">
      <c r="A23" s="9"/>
      <c r="B23" s="12" t="s">
        <v>36</v>
      </c>
      <c r="C23" s="424"/>
      <c r="D23" s="424"/>
      <c r="E23" s="424"/>
      <c r="F23" s="415" t="e">
        <f>C23/C22</f>
        <v>#DIV/0!</v>
      </c>
      <c r="G23" s="415"/>
      <c r="H23" s="415"/>
      <c r="I23" s="9"/>
    </row>
    <row r="24" spans="1:11" ht="23.5" customHeight="1" x14ac:dyDescent="0.2">
      <c r="A24" s="9"/>
      <c r="B24" s="13" t="s">
        <v>37</v>
      </c>
      <c r="C24" s="424"/>
      <c r="D24" s="424"/>
      <c r="E24" s="424"/>
      <c r="F24" s="271" t="e">
        <f>C24/C22</f>
        <v>#DIV/0!</v>
      </c>
      <c r="G24" s="271"/>
      <c r="H24" s="271"/>
      <c r="I24" s="9"/>
    </row>
    <row r="25" spans="1:11" ht="23.5" customHeight="1" x14ac:dyDescent="0.2">
      <c r="A25" s="9"/>
      <c r="B25" s="13" t="s">
        <v>239</v>
      </c>
      <c r="C25" s="424"/>
      <c r="D25" s="424"/>
      <c r="E25" s="424"/>
      <c r="F25" s="271" t="e">
        <f>C25/C22</f>
        <v>#DIV/0!</v>
      </c>
      <c r="G25" s="271"/>
      <c r="H25" s="271"/>
      <c r="I25" s="9"/>
    </row>
    <row r="26" spans="1:11" ht="23.5" customHeight="1" x14ac:dyDescent="0.2">
      <c r="A26" s="9"/>
      <c r="B26" s="13" t="s">
        <v>240</v>
      </c>
      <c r="C26" s="424"/>
      <c r="D26" s="424"/>
      <c r="E26" s="424"/>
      <c r="F26" s="271" t="e">
        <f>C26/C22</f>
        <v>#DIV/0!</v>
      </c>
      <c r="G26" s="271"/>
      <c r="H26" s="271"/>
      <c r="I26" s="9"/>
    </row>
    <row r="27" spans="1:11" ht="16" thickBot="1" x14ac:dyDescent="0.25">
      <c r="A27" s="9"/>
      <c r="B27" s="9"/>
      <c r="C27" s="9"/>
      <c r="D27" s="9"/>
      <c r="E27" s="9"/>
      <c r="F27" s="9"/>
      <c r="G27" s="9"/>
      <c r="H27" s="9"/>
      <c r="I27" s="9"/>
    </row>
    <row r="28" spans="1:11" x14ac:dyDescent="0.2">
      <c r="A28" s="412" t="s">
        <v>76</v>
      </c>
      <c r="B28" s="345" t="s">
        <v>241</v>
      </c>
      <c r="C28" s="345"/>
      <c r="D28" s="345"/>
      <c r="E28" s="345"/>
      <c r="F28" s="345"/>
      <c r="G28" s="345"/>
      <c r="H28" s="345"/>
      <c r="I28" s="346"/>
    </row>
    <row r="29" spans="1:11" ht="192" customHeight="1" thickBot="1" x14ac:dyDescent="0.25">
      <c r="A29" s="413"/>
      <c r="B29" s="347"/>
      <c r="C29" s="347"/>
      <c r="D29" s="347"/>
      <c r="E29" s="347"/>
      <c r="F29" s="347"/>
      <c r="G29" s="347"/>
      <c r="H29" s="347"/>
      <c r="I29" s="348"/>
    </row>
    <row r="30" spans="1:11" x14ac:dyDescent="0.2">
      <c r="A30" s="9"/>
      <c r="B30" s="9"/>
      <c r="C30" s="9"/>
      <c r="D30" s="9"/>
      <c r="E30" s="9"/>
      <c r="F30" s="9"/>
      <c r="G30" s="9"/>
      <c r="H30" s="9"/>
      <c r="I30" s="9"/>
    </row>
    <row r="31" spans="1:11" ht="26" x14ac:dyDescent="0.2">
      <c r="A31" s="349" t="s">
        <v>42</v>
      </c>
      <c r="B31" s="349"/>
      <c r="C31" s="349"/>
      <c r="D31" s="6"/>
      <c r="E31" s="7"/>
      <c r="F31" s="7"/>
      <c r="G31" s="7"/>
      <c r="H31" s="7"/>
      <c r="I31" s="7"/>
      <c r="J31" s="37"/>
      <c r="K31" s="7"/>
    </row>
    <row r="32" spans="1:11" x14ac:dyDescent="0.2">
      <c r="A32" s="9"/>
      <c r="B32" s="9"/>
      <c r="C32" s="9"/>
      <c r="D32" s="9"/>
      <c r="E32" s="9"/>
      <c r="F32" s="9"/>
      <c r="G32" s="9"/>
      <c r="H32" s="9"/>
      <c r="I32" s="9"/>
    </row>
    <row r="33" spans="1:11" ht="33" x14ac:dyDescent="0.2">
      <c r="A33" s="9"/>
      <c r="B33" s="9"/>
      <c r="C33" s="9"/>
      <c r="D33" s="9"/>
      <c r="E33" s="9"/>
      <c r="F33" s="9"/>
      <c r="G33" s="9"/>
      <c r="H33" s="9"/>
      <c r="I33" s="63" t="s">
        <v>48</v>
      </c>
      <c r="J33" s="62" t="s">
        <v>46</v>
      </c>
    </row>
    <row r="34" spans="1:11" ht="56" x14ac:dyDescent="0.2">
      <c r="A34" s="403" t="s">
        <v>43</v>
      </c>
      <c r="B34" s="33" t="s">
        <v>144</v>
      </c>
      <c r="C34" s="296"/>
      <c r="D34" s="297"/>
      <c r="E34" s="297"/>
      <c r="F34" s="297"/>
      <c r="G34" s="297"/>
      <c r="H34" s="298"/>
      <c r="I34" s="243"/>
      <c r="J34" s="64">
        <f>IF(C34="Entre 10% et 20%",1,0)+IF(C34="20% et plus",2,0)</f>
        <v>0</v>
      </c>
    </row>
    <row r="35" spans="1:11" ht="56" customHeight="1" x14ac:dyDescent="0.2">
      <c r="A35" s="425"/>
      <c r="B35" s="19" t="s">
        <v>113</v>
      </c>
      <c r="C35" s="299"/>
      <c r="D35" s="299"/>
      <c r="E35" s="299"/>
      <c r="F35" s="299"/>
      <c r="G35" s="299"/>
      <c r="H35" s="299"/>
      <c r="I35" s="244"/>
      <c r="J35" s="65">
        <f>IF(C35="2 fois/an",1,0)+IF(C35="Plus de 2 fois/an",2,0)</f>
        <v>0</v>
      </c>
    </row>
    <row r="36" spans="1:11" ht="72" customHeight="1" x14ac:dyDescent="0.2">
      <c r="A36" s="103" t="s">
        <v>44</v>
      </c>
      <c r="B36" s="33" t="s">
        <v>224</v>
      </c>
      <c r="C36" s="296"/>
      <c r="D36" s="297"/>
      <c r="E36" s="297"/>
      <c r="F36" s="297"/>
      <c r="G36" s="297"/>
      <c r="H36" s="298"/>
      <c r="I36" s="245"/>
      <c r="J36" s="64">
        <f>IF(C36="Entre 30% et 50%",1,0)+IF(C36="Plus de 50%",2,0)</f>
        <v>0</v>
      </c>
    </row>
    <row r="37" spans="1:11" ht="67.5" customHeight="1" x14ac:dyDescent="0.2">
      <c r="A37" s="403" t="s">
        <v>45</v>
      </c>
      <c r="B37" s="34" t="s">
        <v>170</v>
      </c>
      <c r="C37" s="300"/>
      <c r="D37" s="300"/>
      <c r="E37" s="300"/>
      <c r="F37" s="300"/>
      <c r="G37" s="300"/>
      <c r="H37" s="300"/>
      <c r="I37" s="246"/>
      <c r="J37" s="65">
        <f>IF(C37="Oui",2,0)</f>
        <v>0</v>
      </c>
    </row>
    <row r="38" spans="1:11" ht="56" customHeight="1" x14ac:dyDescent="0.2">
      <c r="A38" s="404"/>
      <c r="B38" s="33" t="s">
        <v>145</v>
      </c>
      <c r="C38" s="301"/>
      <c r="D38" s="302"/>
      <c r="E38" s="302"/>
      <c r="F38" s="302"/>
      <c r="G38" s="302"/>
      <c r="H38" s="302"/>
      <c r="I38" s="246"/>
      <c r="J38" s="65">
        <f>IF(C38="Oui",2,0)</f>
        <v>0</v>
      </c>
    </row>
    <row r="39" spans="1:11" ht="37" customHeight="1" x14ac:dyDescent="0.2">
      <c r="A39" s="404"/>
      <c r="B39" s="19" t="s">
        <v>116</v>
      </c>
      <c r="C39" s="303"/>
      <c r="D39" s="303"/>
      <c r="E39" s="303"/>
      <c r="F39" s="303"/>
      <c r="G39" s="303"/>
      <c r="H39" s="303"/>
      <c r="I39" s="245"/>
      <c r="J39" s="65">
        <f>IF(C39="Moins d'un an",2,0)+IF(C39="Entre 1 et 2 ans",1,0)</f>
        <v>0</v>
      </c>
    </row>
    <row r="40" spans="1:11" ht="63.5" customHeight="1" thickBot="1" x14ac:dyDescent="0.25">
      <c r="A40" s="405"/>
      <c r="B40" s="19" t="s">
        <v>242</v>
      </c>
      <c r="C40" s="400"/>
      <c r="D40" s="400"/>
      <c r="E40" s="400"/>
      <c r="F40" s="400"/>
      <c r="G40" s="400"/>
      <c r="H40" s="400"/>
      <c r="I40" s="247"/>
      <c r="J40" s="66">
        <f>IF(C40="Oui même si ce n'est pas obligatoire pour mon entreprise",1,0)</f>
        <v>0</v>
      </c>
    </row>
    <row r="41" spans="1:11" ht="51.5" customHeight="1" x14ac:dyDescent="0.2">
      <c r="A41" s="306" t="s">
        <v>88</v>
      </c>
      <c r="B41" s="107" t="s">
        <v>146</v>
      </c>
      <c r="C41" s="422"/>
      <c r="D41" s="422"/>
      <c r="E41" s="422"/>
      <c r="F41" s="422"/>
      <c r="G41" s="422"/>
      <c r="H41" s="422"/>
      <c r="I41" s="422"/>
      <c r="J41" s="423"/>
    </row>
    <row r="42" spans="1:11" ht="46" thickBot="1" x14ac:dyDescent="0.25">
      <c r="A42" s="307"/>
      <c r="B42" s="108" t="s">
        <v>89</v>
      </c>
      <c r="C42" s="420"/>
      <c r="D42" s="420"/>
      <c r="E42" s="420"/>
      <c r="F42" s="420"/>
      <c r="G42" s="420"/>
      <c r="H42" s="420"/>
      <c r="I42" s="420"/>
      <c r="J42" s="421"/>
    </row>
    <row r="43" spans="1:11" ht="17" thickBot="1" x14ac:dyDescent="0.25">
      <c r="A43" s="304" t="s">
        <v>47</v>
      </c>
      <c r="B43" s="305"/>
      <c r="C43" s="305"/>
      <c r="D43" s="305"/>
      <c r="E43" s="305"/>
      <c r="F43" s="305"/>
      <c r="G43" s="305"/>
      <c r="H43" s="27">
        <f>max_gouvernance+SUM(K34:K42)</f>
        <v>13</v>
      </c>
      <c r="I43" s="90">
        <f>score_gouvernance</f>
        <v>0</v>
      </c>
      <c r="J43" s="90">
        <f>SUMIFS(J34:J40,I34:I40,"")</f>
        <v>0</v>
      </c>
    </row>
    <row r="46" spans="1:11" ht="26" x14ac:dyDescent="0.2">
      <c r="A46" s="349" t="s">
        <v>96</v>
      </c>
      <c r="B46" s="349"/>
      <c r="C46" s="349"/>
      <c r="D46" s="6"/>
      <c r="E46" s="7"/>
      <c r="F46" s="7"/>
      <c r="G46" s="7"/>
      <c r="H46" s="7"/>
      <c r="I46" s="7"/>
      <c r="J46" s="37"/>
      <c r="K46" s="7"/>
    </row>
    <row r="47" spans="1:11" x14ac:dyDescent="0.2">
      <c r="A47" s="9"/>
      <c r="B47" s="9"/>
      <c r="C47" s="9"/>
      <c r="D47" s="9"/>
      <c r="E47" s="9"/>
      <c r="F47" s="9"/>
      <c r="G47" s="9"/>
      <c r="H47" s="9"/>
      <c r="I47" s="9"/>
    </row>
    <row r="48" spans="1:11" ht="33" x14ac:dyDescent="0.2">
      <c r="A48" s="9"/>
      <c r="B48" s="9"/>
      <c r="C48" s="9"/>
      <c r="D48" s="9"/>
      <c r="E48" s="9"/>
      <c r="F48" s="9"/>
      <c r="G48" s="9"/>
      <c r="H48" s="9"/>
      <c r="I48" s="22" t="s">
        <v>48</v>
      </c>
      <c r="J48" s="35" t="s">
        <v>46</v>
      </c>
    </row>
    <row r="49" spans="1:16" ht="64" customHeight="1" x14ac:dyDescent="0.2">
      <c r="A49" s="406" t="s">
        <v>90</v>
      </c>
      <c r="B49" s="30" t="s">
        <v>147</v>
      </c>
      <c r="C49" s="410"/>
      <c r="D49" s="410"/>
      <c r="E49" s="410"/>
      <c r="F49" s="410"/>
      <c r="G49" s="410"/>
      <c r="H49" s="410"/>
      <c r="I49" s="140"/>
      <c r="J49" s="38">
        <f>IF(C49="4-6%",1,0)+IF(C49="Plus de 6%",2,0)</f>
        <v>0</v>
      </c>
      <c r="K49" s="109" t="str">
        <f>IF(I49="X",-2,"")</f>
        <v/>
      </c>
    </row>
    <row r="50" spans="1:16" ht="71" customHeight="1" x14ac:dyDescent="0.2">
      <c r="A50" s="407"/>
      <c r="B50" s="31" t="s">
        <v>117</v>
      </c>
      <c r="C50" s="401"/>
      <c r="D50" s="401"/>
      <c r="E50" s="401"/>
      <c r="F50" s="401"/>
      <c r="G50" s="401"/>
      <c r="H50" s="402"/>
      <c r="I50" s="141"/>
      <c r="J50" s="39">
        <f>IF(C50="Oui",2,0)</f>
        <v>0</v>
      </c>
      <c r="K50" s="109" t="str">
        <f t="shared" ref="K50" si="0">IF(I50="X",-2,"")</f>
        <v/>
      </c>
    </row>
    <row r="51" spans="1:16" ht="33.5" customHeight="1" x14ac:dyDescent="0.2">
      <c r="A51" s="408"/>
      <c r="B51" s="47" t="s">
        <v>148</v>
      </c>
      <c r="C51" s="409"/>
      <c r="D51" s="409"/>
      <c r="E51" s="409"/>
      <c r="F51" s="409"/>
      <c r="G51" s="409"/>
      <c r="H51" s="409"/>
      <c r="I51" s="248"/>
      <c r="J51" s="44">
        <f>IF(C51="Entre 0 et 10%",2,0)+IF(C51="Entre 10 et 20%",1,0)</f>
        <v>0</v>
      </c>
    </row>
    <row r="52" spans="1:16" ht="33.5" customHeight="1" x14ac:dyDescent="0.2">
      <c r="A52" s="387" t="s">
        <v>73</v>
      </c>
      <c r="B52" s="81" t="s">
        <v>118</v>
      </c>
      <c r="C52" s="294"/>
      <c r="D52" s="294"/>
      <c r="E52" s="294"/>
      <c r="F52" s="294"/>
      <c r="G52" s="294"/>
      <c r="H52" s="295"/>
      <c r="I52" s="249"/>
      <c r="J52" s="83">
        <f>IF(C52="Oui",2,0)</f>
        <v>0</v>
      </c>
    </row>
    <row r="53" spans="1:16" x14ac:dyDescent="0.2">
      <c r="A53" s="388"/>
      <c r="B53" s="46" t="s">
        <v>197</v>
      </c>
      <c r="C53" s="437"/>
      <c r="D53" s="437"/>
      <c r="E53" s="437"/>
      <c r="F53" s="437"/>
      <c r="G53" s="437"/>
      <c r="H53" s="438"/>
      <c r="I53" s="250"/>
      <c r="J53" s="65"/>
    </row>
    <row r="54" spans="1:16" ht="51" customHeight="1" x14ac:dyDescent="0.2">
      <c r="A54" s="388"/>
      <c r="B54" s="87" t="s">
        <v>149</v>
      </c>
      <c r="C54" s="292"/>
      <c r="D54" s="292"/>
      <c r="E54" s="292"/>
      <c r="F54" s="292"/>
      <c r="G54" s="292"/>
      <c r="H54" s="292"/>
      <c r="I54" s="251"/>
      <c r="J54" s="45">
        <f>IF(C54="Oui",2,0)</f>
        <v>0</v>
      </c>
    </row>
    <row r="55" spans="1:16" x14ac:dyDescent="0.2">
      <c r="A55" s="388"/>
      <c r="B55" s="78" t="s">
        <v>198</v>
      </c>
      <c r="C55" s="442"/>
      <c r="D55" s="442"/>
      <c r="E55" s="442"/>
      <c r="F55" s="442"/>
      <c r="G55" s="442"/>
      <c r="H55" s="443"/>
      <c r="I55" s="252"/>
      <c r="J55" s="65"/>
    </row>
    <row r="56" spans="1:16" ht="48" customHeight="1" x14ac:dyDescent="0.2">
      <c r="A56" s="388"/>
      <c r="B56" s="32" t="s">
        <v>122</v>
      </c>
      <c r="C56" s="292"/>
      <c r="D56" s="292"/>
      <c r="E56" s="292"/>
      <c r="F56" s="292"/>
      <c r="G56" s="292"/>
      <c r="H56" s="292"/>
      <c r="I56" s="253" t="str">
        <f>IF(C56="J'ai embauché moins de 3 personnes ces deux dernières années et elles avaient moins de 50 ans","X","")</f>
        <v/>
      </c>
      <c r="J56" s="45">
        <f t="shared" ref="J56:J60" si="1">IF(C56="Oui",2,0)</f>
        <v>0</v>
      </c>
      <c r="K56" s="109" t="str">
        <f>IF(I56="X",-2,"")</f>
        <v/>
      </c>
    </row>
    <row r="57" spans="1:16" x14ac:dyDescent="0.2">
      <c r="A57" s="388"/>
      <c r="B57" s="32" t="s">
        <v>199</v>
      </c>
      <c r="C57" s="435"/>
      <c r="D57" s="435"/>
      <c r="E57" s="435"/>
      <c r="F57" s="435"/>
      <c r="G57" s="435"/>
      <c r="H57" s="436"/>
      <c r="I57" s="253"/>
      <c r="J57" s="65"/>
    </row>
    <row r="58" spans="1:16" ht="54" customHeight="1" x14ac:dyDescent="0.2">
      <c r="A58" s="388"/>
      <c r="B58" s="32" t="s">
        <v>123</v>
      </c>
      <c r="C58" s="292"/>
      <c r="D58" s="292"/>
      <c r="E58" s="292"/>
      <c r="F58" s="292"/>
      <c r="G58" s="292"/>
      <c r="H58" s="292"/>
      <c r="I58" s="253" t="str">
        <f>IF(C58="J'ai embauché moins de 3 personnes ces deux dernières années et elles n'étaient pas en réinsertion","X","")</f>
        <v/>
      </c>
      <c r="J58" s="45">
        <f t="shared" si="1"/>
        <v>0</v>
      </c>
      <c r="K58" s="109" t="str">
        <f>IF(I58="X",-2,"")</f>
        <v/>
      </c>
    </row>
    <row r="59" spans="1:16" x14ac:dyDescent="0.2">
      <c r="A59" s="388"/>
      <c r="B59" s="32" t="s">
        <v>200</v>
      </c>
      <c r="C59" s="435"/>
      <c r="D59" s="435"/>
      <c r="E59" s="435"/>
      <c r="F59" s="435"/>
      <c r="G59" s="435"/>
      <c r="H59" s="436"/>
      <c r="I59" s="252"/>
      <c r="J59" s="65"/>
    </row>
    <row r="60" spans="1:16" ht="59.25" customHeight="1" x14ac:dyDescent="0.2">
      <c r="A60" s="388"/>
      <c r="B60" s="32" t="s">
        <v>225</v>
      </c>
      <c r="C60" s="292"/>
      <c r="D60" s="292"/>
      <c r="E60" s="292"/>
      <c r="F60" s="292"/>
      <c r="G60" s="292"/>
      <c r="H60" s="292"/>
      <c r="I60" s="252" t="str">
        <f>IF(C60="J'ai embauché moins de 3 personnes ces deux dernières années et ce n'était pas leur premier emploi durable","X","")</f>
        <v/>
      </c>
      <c r="J60" s="45">
        <f t="shared" si="1"/>
        <v>0</v>
      </c>
      <c r="K60" s="109" t="str">
        <f>IF(I60="X",-2,"")</f>
        <v/>
      </c>
      <c r="P60" s="9"/>
    </row>
    <row r="61" spans="1:16" x14ac:dyDescent="0.2">
      <c r="A61" s="388"/>
      <c r="B61" s="32" t="s">
        <v>201</v>
      </c>
      <c r="C61" s="435"/>
      <c r="D61" s="435"/>
      <c r="E61" s="435"/>
      <c r="F61" s="435"/>
      <c r="G61" s="435"/>
      <c r="H61" s="436"/>
      <c r="I61" s="250"/>
      <c r="J61" s="65"/>
      <c r="P61" s="9"/>
    </row>
    <row r="62" spans="1:16" ht="60" customHeight="1" x14ac:dyDescent="0.2">
      <c r="A62" s="387" t="s">
        <v>71</v>
      </c>
      <c r="B62" s="30" t="s">
        <v>125</v>
      </c>
      <c r="C62" s="293"/>
      <c r="D62" s="293"/>
      <c r="E62" s="293"/>
      <c r="F62" s="293"/>
      <c r="G62" s="293"/>
      <c r="H62" s="293"/>
      <c r="I62" s="249"/>
      <c r="J62" s="83">
        <f>IF(C62="Ecart entre 1 et 2x",2,IF(C62="Ecart entre 2x et 4x",1,0))</f>
        <v>0</v>
      </c>
      <c r="M62" s="106"/>
      <c r="O62" s="9"/>
    </row>
    <row r="63" spans="1:16" ht="67" x14ac:dyDescent="0.2">
      <c r="A63" s="389"/>
      <c r="B63" s="47" t="s">
        <v>221</v>
      </c>
      <c r="C63" s="399"/>
      <c r="D63" s="399"/>
      <c r="E63" s="399"/>
      <c r="F63" s="399"/>
      <c r="G63" s="399"/>
      <c r="H63" s="399"/>
      <c r="I63" s="141"/>
      <c r="J63" s="44">
        <f>IF(C63="Vous obtenez entre 75 et 90 points",1,0)+IF(C63="Vous obtenez entre 90 et 100 points",2,0)</f>
        <v>0</v>
      </c>
      <c r="K63" s="109" t="str">
        <f>IF(I63="X",-2,"")</f>
        <v/>
      </c>
      <c r="O63" s="9"/>
    </row>
    <row r="64" spans="1:16" ht="60" customHeight="1" x14ac:dyDescent="0.2">
      <c r="A64" s="387" t="s">
        <v>120</v>
      </c>
      <c r="B64" s="81" t="s">
        <v>202</v>
      </c>
      <c r="C64" s="446"/>
      <c r="D64" s="446"/>
      <c r="E64" s="446"/>
      <c r="F64" s="446"/>
      <c r="G64" s="446"/>
      <c r="H64" s="447"/>
      <c r="I64" s="249"/>
      <c r="J64" s="64">
        <f>IF(C64="Entre 30% et 50%",1,0)+IF(C64="Plus de 50%",2,0)</f>
        <v>0</v>
      </c>
      <c r="K64" s="109" t="str">
        <f>IF(I64="X",-2,"")</f>
        <v/>
      </c>
      <c r="M64" s="106"/>
      <c r="O64" s="9"/>
    </row>
    <row r="65" spans="1:18" x14ac:dyDescent="0.2">
      <c r="A65" s="388"/>
      <c r="B65" s="82" t="s">
        <v>243</v>
      </c>
      <c r="C65" s="444"/>
      <c r="D65" s="444"/>
      <c r="E65" s="444"/>
      <c r="F65" s="444"/>
      <c r="G65" s="444"/>
      <c r="H65" s="445"/>
      <c r="I65" s="142"/>
      <c r="J65" s="65"/>
      <c r="M65" s="106"/>
      <c r="O65" s="9"/>
    </row>
    <row r="66" spans="1:18" ht="30" x14ac:dyDescent="0.2">
      <c r="A66" s="388"/>
      <c r="B66" s="82" t="s">
        <v>203</v>
      </c>
      <c r="C66" s="448"/>
      <c r="D66" s="448"/>
      <c r="E66" s="448"/>
      <c r="F66" s="448"/>
      <c r="G66" s="448"/>
      <c r="H66" s="449"/>
      <c r="I66" s="143"/>
      <c r="J66" s="65"/>
      <c r="M66" s="106"/>
      <c r="O66" s="9"/>
    </row>
    <row r="67" spans="1:18" ht="37" customHeight="1" x14ac:dyDescent="0.2">
      <c r="A67" s="389"/>
      <c r="B67" s="80" t="s">
        <v>244</v>
      </c>
      <c r="C67" s="450"/>
      <c r="D67" s="450"/>
      <c r="E67" s="450"/>
      <c r="F67" s="450"/>
      <c r="G67" s="450"/>
      <c r="H67" s="451"/>
      <c r="I67" s="144"/>
      <c r="J67" s="65"/>
      <c r="M67" s="106"/>
    </row>
    <row r="68" spans="1:18" ht="43" customHeight="1" x14ac:dyDescent="0.2">
      <c r="A68" s="416" t="s">
        <v>91</v>
      </c>
      <c r="B68" s="79" t="s">
        <v>146</v>
      </c>
      <c r="C68" s="362" t="s">
        <v>259</v>
      </c>
      <c r="D68" s="362"/>
      <c r="E68" s="362"/>
      <c r="F68" s="362"/>
      <c r="G68" s="362"/>
      <c r="H68" s="362"/>
      <c r="I68" s="362"/>
      <c r="J68" s="363"/>
    </row>
    <row r="69" spans="1:18" ht="47" customHeight="1" thickBot="1" x14ac:dyDescent="0.25">
      <c r="A69" s="417"/>
      <c r="B69" s="25" t="s">
        <v>77</v>
      </c>
      <c r="C69" s="364"/>
      <c r="D69" s="364"/>
      <c r="E69" s="364"/>
      <c r="F69" s="364"/>
      <c r="G69" s="364"/>
      <c r="H69" s="364"/>
      <c r="I69" s="364"/>
      <c r="J69" s="365"/>
    </row>
    <row r="70" spans="1:18" ht="17" thickBot="1" x14ac:dyDescent="0.25">
      <c r="A70" s="418" t="s">
        <v>47</v>
      </c>
      <c r="B70" s="419"/>
      <c r="C70" s="419"/>
      <c r="D70" s="419"/>
      <c r="E70" s="419"/>
      <c r="F70" s="419"/>
      <c r="G70" s="419"/>
      <c r="H70" s="26">
        <f>Synthèse!C14+SUM(K49:K69)</f>
        <v>22</v>
      </c>
      <c r="I70" s="51">
        <f>score_impact1</f>
        <v>0</v>
      </c>
      <c r="J70" s="51">
        <f>SUMIFS(J49:J67,I49:I67,"")</f>
        <v>0</v>
      </c>
    </row>
    <row r="73" spans="1:18" ht="26" x14ac:dyDescent="0.2">
      <c r="A73" s="8" t="s">
        <v>196</v>
      </c>
      <c r="B73" s="8"/>
      <c r="C73" s="8"/>
      <c r="D73" s="17"/>
      <c r="E73" s="7"/>
      <c r="F73" s="7"/>
      <c r="G73" s="7"/>
      <c r="H73" s="7"/>
      <c r="I73" s="7"/>
      <c r="J73" s="37"/>
      <c r="K73" s="7"/>
    </row>
    <row r="74" spans="1:18" ht="26" x14ac:dyDescent="0.2">
      <c r="A74" s="426"/>
      <c r="B74" s="426"/>
      <c r="C74" s="426"/>
      <c r="D74" s="426"/>
      <c r="E74" s="426"/>
      <c r="F74" s="426"/>
      <c r="G74" s="426"/>
      <c r="H74" s="426"/>
      <c r="I74" s="426"/>
      <c r="J74" s="426"/>
      <c r="K74" s="426"/>
    </row>
    <row r="75" spans="1:18" ht="33" x14ac:dyDescent="0.2">
      <c r="I75" s="63" t="s">
        <v>48</v>
      </c>
      <c r="J75" s="68" t="s">
        <v>46</v>
      </c>
    </row>
    <row r="76" spans="1:18" ht="33" customHeight="1" x14ac:dyDescent="0.2">
      <c r="A76" s="430" t="s">
        <v>121</v>
      </c>
      <c r="B76" s="69" t="s">
        <v>150</v>
      </c>
      <c r="C76" s="321"/>
      <c r="D76" s="321"/>
      <c r="E76" s="321"/>
      <c r="F76" s="321"/>
      <c r="G76" s="321"/>
      <c r="H76" s="322"/>
      <c r="I76" s="249"/>
      <c r="J76" s="39">
        <f>IF(C76="Oui",2,0)</f>
        <v>0</v>
      </c>
    </row>
    <row r="77" spans="1:18" ht="30" x14ac:dyDescent="0.2">
      <c r="A77" s="431"/>
      <c r="B77" s="58" t="s">
        <v>151</v>
      </c>
      <c r="C77" s="323"/>
      <c r="D77" s="323"/>
      <c r="E77" s="323"/>
      <c r="F77" s="323"/>
      <c r="G77" s="323"/>
      <c r="H77" s="324"/>
      <c r="I77" s="145"/>
      <c r="J77" s="41">
        <f>IF(C77="oui",2,0)</f>
        <v>0</v>
      </c>
      <c r="K77" s="109" t="str">
        <f t="shared" ref="K77" si="2">IF(I77="X",-2,"")</f>
        <v/>
      </c>
    </row>
    <row r="78" spans="1:18" ht="45" x14ac:dyDescent="0.2">
      <c r="A78" s="431"/>
      <c r="B78" s="72" t="s">
        <v>226</v>
      </c>
      <c r="C78" s="441"/>
      <c r="D78" s="441"/>
      <c r="E78" s="441"/>
      <c r="F78" s="441"/>
      <c r="G78" s="441"/>
      <c r="H78" s="441"/>
      <c r="I78" s="146"/>
      <c r="J78" s="111"/>
    </row>
    <row r="79" spans="1:18" ht="41.5" customHeight="1" x14ac:dyDescent="0.2">
      <c r="A79" s="431"/>
      <c r="B79" s="58" t="s">
        <v>245</v>
      </c>
      <c r="C79" s="323"/>
      <c r="D79" s="323"/>
      <c r="E79" s="323"/>
      <c r="F79" s="323"/>
      <c r="G79" s="323"/>
      <c r="H79" s="324"/>
      <c r="I79" s="147"/>
      <c r="J79" s="111"/>
    </row>
    <row r="80" spans="1:18" ht="60" customHeight="1" x14ac:dyDescent="0.2">
      <c r="A80" s="431"/>
      <c r="B80" s="72" t="s">
        <v>246</v>
      </c>
      <c r="C80" s="427"/>
      <c r="D80" s="427"/>
      <c r="E80" s="427"/>
      <c r="F80" s="427"/>
      <c r="G80" s="427"/>
      <c r="H80" s="427"/>
      <c r="I80" s="146"/>
      <c r="J80" s="111"/>
      <c r="M80" s="241"/>
      <c r="N80" s="241"/>
      <c r="O80" s="241"/>
      <c r="P80" s="241"/>
      <c r="Q80" s="241"/>
      <c r="R80" s="242"/>
    </row>
    <row r="81" spans="1:11" ht="63" customHeight="1" x14ac:dyDescent="0.2">
      <c r="A81" s="432"/>
      <c r="B81" s="70" t="s">
        <v>247</v>
      </c>
      <c r="C81" s="323"/>
      <c r="D81" s="323"/>
      <c r="E81" s="323"/>
      <c r="F81" s="323"/>
      <c r="G81" s="323"/>
      <c r="H81" s="324"/>
      <c r="I81" s="147"/>
      <c r="J81" s="112">
        <f>IF(C81="Oui",2,0)</f>
        <v>0</v>
      </c>
      <c r="K81" s="109" t="str">
        <f t="shared" ref="K81" si="3">IF(I81="X",-2,"")</f>
        <v/>
      </c>
    </row>
    <row r="82" spans="1:11" ht="30" x14ac:dyDescent="0.2">
      <c r="A82" s="430" t="s">
        <v>152</v>
      </c>
      <c r="B82" s="67" t="s">
        <v>248</v>
      </c>
      <c r="C82" s="318"/>
      <c r="D82" s="319"/>
      <c r="E82" s="319"/>
      <c r="F82" s="319"/>
      <c r="G82" s="319"/>
      <c r="H82" s="320"/>
      <c r="I82" s="250"/>
      <c r="J82" s="40">
        <f>IF(C82="aucun",2,0)+IF(C82="Entre 0 et 10%",2,0)+IF(C82="Entre 10 et 30%",1,0)</f>
        <v>0</v>
      </c>
    </row>
    <row r="83" spans="1:11" ht="51.5" customHeight="1" x14ac:dyDescent="0.2">
      <c r="A83" s="431"/>
      <c r="B83" s="72" t="s">
        <v>249</v>
      </c>
      <c r="C83" s="325"/>
      <c r="D83" s="326"/>
      <c r="E83" s="326"/>
      <c r="F83" s="326"/>
      <c r="G83" s="326"/>
      <c r="H83" s="326"/>
      <c r="I83" s="253"/>
      <c r="J83" s="65"/>
    </row>
    <row r="84" spans="1:11" ht="63" customHeight="1" x14ac:dyDescent="0.2">
      <c r="A84" s="431"/>
      <c r="B84" s="59" t="s">
        <v>250</v>
      </c>
      <c r="C84" s="331"/>
      <c r="D84" s="332"/>
      <c r="E84" s="332"/>
      <c r="F84" s="332"/>
      <c r="G84" s="332"/>
      <c r="H84" s="332"/>
      <c r="I84" s="250"/>
      <c r="J84" s="65"/>
    </row>
    <row r="85" spans="1:11" ht="52" x14ac:dyDescent="0.2">
      <c r="A85" s="431"/>
      <c r="B85" s="72" t="s">
        <v>154</v>
      </c>
      <c r="C85" s="286"/>
      <c r="D85" s="286"/>
      <c r="E85" s="286"/>
      <c r="F85" s="286"/>
      <c r="G85" s="286"/>
      <c r="H85" s="287"/>
      <c r="I85" s="146"/>
      <c r="J85" s="73">
        <f>IF(C85="Oui",2,0)</f>
        <v>0</v>
      </c>
      <c r="K85" s="109" t="str">
        <f t="shared" ref="K85" si="4">IF(I85="X",-2,"")</f>
        <v/>
      </c>
    </row>
    <row r="86" spans="1:11" ht="39" customHeight="1" x14ac:dyDescent="0.2">
      <c r="A86" s="431"/>
      <c r="B86" s="72" t="s">
        <v>204</v>
      </c>
      <c r="C86" s="278"/>
      <c r="D86" s="278"/>
      <c r="E86" s="278"/>
      <c r="F86" s="278"/>
      <c r="G86" s="278"/>
      <c r="H86" s="279"/>
      <c r="I86" s="143"/>
      <c r="J86" s="73"/>
    </row>
    <row r="87" spans="1:11" ht="45" x14ac:dyDescent="0.2">
      <c r="A87" s="431"/>
      <c r="B87" s="72" t="s">
        <v>153</v>
      </c>
      <c r="C87" s="286"/>
      <c r="D87" s="286"/>
      <c r="E87" s="286"/>
      <c r="F87" s="286"/>
      <c r="G87" s="286"/>
      <c r="H87" s="287"/>
      <c r="I87" s="253"/>
      <c r="J87" s="73">
        <f>IF(C87="Oui",2,0)</f>
        <v>0</v>
      </c>
    </row>
    <row r="88" spans="1:11" ht="45" customHeight="1" x14ac:dyDescent="0.2">
      <c r="A88" s="431"/>
      <c r="B88" s="58" t="s">
        <v>155</v>
      </c>
      <c r="C88" s="278"/>
      <c r="D88" s="278"/>
      <c r="E88" s="278"/>
      <c r="F88" s="278"/>
      <c r="G88" s="278"/>
      <c r="H88" s="279"/>
      <c r="I88" s="253"/>
      <c r="J88" s="73">
        <f>IF(C88="Oui",2,0)</f>
        <v>0</v>
      </c>
    </row>
    <row r="89" spans="1:11" ht="30" x14ac:dyDescent="0.2">
      <c r="A89" s="431"/>
      <c r="B89" s="59" t="s">
        <v>156</v>
      </c>
      <c r="C89" s="286"/>
      <c r="D89" s="286"/>
      <c r="E89" s="286"/>
      <c r="F89" s="286"/>
      <c r="G89" s="286"/>
      <c r="H89" s="287"/>
      <c r="I89" s="250"/>
      <c r="J89" s="73">
        <f>IF(C89="Oui",2,0)</f>
        <v>0</v>
      </c>
    </row>
    <row r="90" spans="1:11" ht="48.75" customHeight="1" x14ac:dyDescent="0.2">
      <c r="A90" s="432"/>
      <c r="B90" s="89" t="s">
        <v>128</v>
      </c>
      <c r="C90" s="284"/>
      <c r="D90" s="284"/>
      <c r="E90" s="284"/>
      <c r="F90" s="284"/>
      <c r="G90" s="284"/>
      <c r="H90" s="285"/>
      <c r="I90" s="254"/>
      <c r="J90" s="71">
        <f>IF(C90="Non",2,0)</f>
        <v>0</v>
      </c>
    </row>
    <row r="91" spans="1:11" ht="60" customHeight="1" x14ac:dyDescent="0.2">
      <c r="A91" s="454" t="s">
        <v>80</v>
      </c>
      <c r="B91" s="84" t="s">
        <v>129</v>
      </c>
      <c r="C91" s="333"/>
      <c r="D91" s="333"/>
      <c r="E91" s="333"/>
      <c r="F91" s="333"/>
      <c r="G91" s="333"/>
      <c r="H91" s="333"/>
      <c r="I91" s="255"/>
      <c r="J91" s="85">
        <f>IF(C91="Oui je prends en charge les titres de transports de mes salarié.es au-delà de 50% ",2,0)</f>
        <v>0</v>
      </c>
    </row>
    <row r="92" spans="1:11" ht="74.5" customHeight="1" x14ac:dyDescent="0.2">
      <c r="A92" s="455"/>
      <c r="B92" s="86" t="s">
        <v>205</v>
      </c>
      <c r="C92" s="428"/>
      <c r="D92" s="428"/>
      <c r="E92" s="428"/>
      <c r="F92" s="428"/>
      <c r="G92" s="428"/>
      <c r="H92" s="429"/>
      <c r="I92" s="256"/>
      <c r="J92" s="73"/>
    </row>
    <row r="93" spans="1:11" ht="30" x14ac:dyDescent="0.2">
      <c r="A93" s="385" t="s">
        <v>157</v>
      </c>
      <c r="B93" s="93" t="s">
        <v>146</v>
      </c>
      <c r="C93" s="334"/>
      <c r="D93" s="334"/>
      <c r="E93" s="334"/>
      <c r="F93" s="334"/>
      <c r="G93" s="334"/>
      <c r="H93" s="334"/>
      <c r="I93" s="334"/>
      <c r="J93" s="335"/>
      <c r="K93" s="110"/>
    </row>
    <row r="94" spans="1:11" ht="60.75" customHeight="1" thickBot="1" x14ac:dyDescent="0.25">
      <c r="A94" s="386"/>
      <c r="B94" s="60" t="s">
        <v>77</v>
      </c>
      <c r="C94" s="336"/>
      <c r="D94" s="336"/>
      <c r="E94" s="336"/>
      <c r="F94" s="336"/>
      <c r="G94" s="336"/>
      <c r="H94" s="336"/>
      <c r="I94" s="336"/>
      <c r="J94" s="337"/>
    </row>
    <row r="95" spans="1:11" ht="17" thickBot="1" x14ac:dyDescent="0.25">
      <c r="A95" s="329" t="s">
        <v>47</v>
      </c>
      <c r="B95" s="330"/>
      <c r="C95" s="330"/>
      <c r="D95" s="330"/>
      <c r="E95" s="330"/>
      <c r="F95" s="330"/>
      <c r="G95" s="330"/>
      <c r="H95" s="61">
        <f>SUM(K76:K92) +Synthèse!C15</f>
        <v>20</v>
      </c>
      <c r="I95" s="92">
        <f>score_impact2</f>
        <v>0</v>
      </c>
      <c r="J95" s="92">
        <f>SUMIFS(J76:J92,I76:I92,"")</f>
        <v>0</v>
      </c>
    </row>
    <row r="97" spans="1:13" x14ac:dyDescent="0.2">
      <c r="C97" s="16"/>
    </row>
    <row r="98" spans="1:13" ht="26" x14ac:dyDescent="0.2">
      <c r="A98" s="8" t="s">
        <v>78</v>
      </c>
      <c r="B98" s="8"/>
      <c r="C98" s="8"/>
      <c r="D98" s="17"/>
      <c r="E98" s="7"/>
      <c r="F98" s="7"/>
      <c r="G98" s="7"/>
      <c r="H98" s="7"/>
      <c r="I98" s="7"/>
      <c r="J98" s="37"/>
      <c r="K98" s="7"/>
    </row>
    <row r="100" spans="1:13" ht="33" x14ac:dyDescent="0.2">
      <c r="I100" s="15" t="s">
        <v>48</v>
      </c>
    </row>
    <row r="101" spans="1:13" ht="51" customHeight="1" x14ac:dyDescent="0.2">
      <c r="A101" s="380" t="s">
        <v>106</v>
      </c>
      <c r="B101" s="77" t="s">
        <v>130</v>
      </c>
      <c r="C101" s="366"/>
      <c r="D101" s="366"/>
      <c r="E101" s="366"/>
      <c r="F101" s="366"/>
      <c r="G101" s="366"/>
      <c r="H101" s="367"/>
      <c r="I101" s="257"/>
      <c r="J101" s="43">
        <f>IF(C101="Oui je l'ai réalisé",2,0)+IF(C101="Non je ne l'ai pas réalisé mais je compte le faire",1,0)</f>
        <v>0</v>
      </c>
    </row>
    <row r="102" spans="1:13" ht="30" x14ac:dyDescent="0.2">
      <c r="A102" s="381"/>
      <c r="B102" s="28" t="s">
        <v>206</v>
      </c>
      <c r="C102" s="280"/>
      <c r="D102" s="280"/>
      <c r="E102" s="280"/>
      <c r="F102" s="280"/>
      <c r="G102" s="280"/>
      <c r="H102" s="281"/>
      <c r="I102" s="131"/>
      <c r="J102" s="73"/>
      <c r="K102" s="36"/>
    </row>
    <row r="103" spans="1:13" ht="62.5" customHeight="1" x14ac:dyDescent="0.2">
      <c r="A103" s="381"/>
      <c r="B103" s="28" t="s">
        <v>158</v>
      </c>
      <c r="C103" s="288"/>
      <c r="D103" s="288"/>
      <c r="E103" s="288"/>
      <c r="F103" s="288"/>
      <c r="G103" s="288"/>
      <c r="H103" s="289"/>
      <c r="I103" s="258"/>
      <c r="J103" s="102">
        <f>IF(C103="Oui",2,0)</f>
        <v>0</v>
      </c>
      <c r="K103" s="36"/>
    </row>
    <row r="104" spans="1:13" ht="52" customHeight="1" x14ac:dyDescent="0.2">
      <c r="A104" s="381"/>
      <c r="B104" s="28" t="s">
        <v>207</v>
      </c>
      <c r="C104" s="280"/>
      <c r="D104" s="280"/>
      <c r="E104" s="280"/>
      <c r="F104" s="280"/>
      <c r="G104" s="280"/>
      <c r="H104" s="281"/>
      <c r="I104" s="131"/>
      <c r="J104" s="73"/>
      <c r="K104" s="36"/>
    </row>
    <row r="105" spans="1:13" ht="30" x14ac:dyDescent="0.2">
      <c r="A105" s="381"/>
      <c r="B105" s="28" t="s">
        <v>131</v>
      </c>
      <c r="C105" s="288"/>
      <c r="D105" s="288"/>
      <c r="E105" s="288"/>
      <c r="F105" s="288"/>
      <c r="G105" s="288"/>
      <c r="H105" s="289"/>
      <c r="I105" s="258"/>
      <c r="J105" s="102">
        <f>IF(C105="Oui",2,0)</f>
        <v>0</v>
      </c>
      <c r="K105" s="36"/>
    </row>
    <row r="106" spans="1:13" ht="72" customHeight="1" x14ac:dyDescent="0.2">
      <c r="A106" s="381"/>
      <c r="B106" s="28" t="s">
        <v>253</v>
      </c>
      <c r="C106" s="290"/>
      <c r="D106" s="290"/>
      <c r="E106" s="290"/>
      <c r="F106" s="290"/>
      <c r="G106" s="290"/>
      <c r="H106" s="291"/>
      <c r="I106" s="258"/>
      <c r="J106" s="73"/>
      <c r="K106" s="36"/>
    </row>
    <row r="107" spans="1:13" ht="30" x14ac:dyDescent="0.2">
      <c r="A107" s="100"/>
      <c r="B107" s="74" t="s">
        <v>208</v>
      </c>
      <c r="C107" s="282"/>
      <c r="D107" s="282"/>
      <c r="E107" s="282"/>
      <c r="F107" s="282"/>
      <c r="G107" s="282"/>
      <c r="H107" s="283"/>
      <c r="I107" s="259"/>
      <c r="J107" s="73"/>
      <c r="K107" s="36"/>
    </row>
    <row r="108" spans="1:13" ht="57" customHeight="1" x14ac:dyDescent="0.2">
      <c r="A108" s="100"/>
      <c r="B108" s="74" t="s">
        <v>251</v>
      </c>
      <c r="C108" s="433"/>
      <c r="D108" s="433"/>
      <c r="E108" s="433"/>
      <c r="F108" s="433"/>
      <c r="G108" s="433"/>
      <c r="H108" s="434"/>
      <c r="I108" s="132"/>
      <c r="J108" s="102">
        <f>IF(C108="Oui",2,0)</f>
        <v>0</v>
      </c>
      <c r="K108" s="109" t="str">
        <f t="shared" ref="K108:K111" si="5">IF(I108="X",-2,"")</f>
        <v/>
      </c>
      <c r="M108" s="76"/>
    </row>
    <row r="109" spans="1:13" ht="45" customHeight="1" x14ac:dyDescent="0.2">
      <c r="A109" s="100"/>
      <c r="B109" s="74" t="s">
        <v>209</v>
      </c>
      <c r="C109" s="392"/>
      <c r="D109" s="392"/>
      <c r="E109" s="392"/>
      <c r="F109" s="392"/>
      <c r="G109" s="392"/>
      <c r="H109" s="393"/>
      <c r="I109" s="133"/>
      <c r="J109" s="73"/>
      <c r="K109" s="36"/>
      <c r="M109" s="76"/>
    </row>
    <row r="110" spans="1:13" ht="58" customHeight="1" x14ac:dyDescent="0.2">
      <c r="A110" s="380" t="s">
        <v>52</v>
      </c>
      <c r="B110" s="77" t="s">
        <v>132</v>
      </c>
      <c r="C110" s="379"/>
      <c r="D110" s="379"/>
      <c r="E110" s="379"/>
      <c r="F110" s="379"/>
      <c r="G110" s="379"/>
      <c r="H110" s="379"/>
      <c r="I110" s="134"/>
      <c r="J110" s="43">
        <f>IF(C110="Classe A ou B",2,0)+IF(C110="Classe C ou D",1,0)</f>
        <v>0</v>
      </c>
      <c r="K110" s="109" t="str">
        <f t="shared" si="5"/>
        <v/>
      </c>
      <c r="M110" s="76"/>
    </row>
    <row r="111" spans="1:13" ht="92" customHeight="1" x14ac:dyDescent="0.2">
      <c r="A111" s="381"/>
      <c r="B111" s="28" t="s">
        <v>227</v>
      </c>
      <c r="C111" s="338"/>
      <c r="D111" s="338"/>
      <c r="E111" s="338"/>
      <c r="F111" s="338"/>
      <c r="G111" s="338"/>
      <c r="H111" s="339"/>
      <c r="I111" s="135"/>
      <c r="J111" s="43">
        <f>IF(C111="Classe A ou B",2,0)+IF(C111="Classe C ou D",1,0)</f>
        <v>0</v>
      </c>
      <c r="K111" s="109" t="str">
        <f t="shared" si="5"/>
        <v/>
      </c>
      <c r="M111" s="76"/>
    </row>
    <row r="112" spans="1:13" ht="90.75" customHeight="1" x14ac:dyDescent="0.2">
      <c r="A112" s="381"/>
      <c r="B112" s="28" t="s">
        <v>133</v>
      </c>
      <c r="C112" s="327"/>
      <c r="D112" s="327"/>
      <c r="E112" s="327"/>
      <c r="F112" s="327"/>
      <c r="G112" s="327"/>
      <c r="H112" s="327"/>
      <c r="I112" s="259"/>
      <c r="J112" s="102">
        <f>IF(C112="Oui",2,0)</f>
        <v>0</v>
      </c>
      <c r="M112" s="76"/>
    </row>
    <row r="113" spans="1:13" x14ac:dyDescent="0.2">
      <c r="A113" s="382"/>
      <c r="B113" s="29" t="s">
        <v>210</v>
      </c>
      <c r="C113" s="328"/>
      <c r="D113" s="328"/>
      <c r="E113" s="328"/>
      <c r="F113" s="328"/>
      <c r="G113" s="328"/>
      <c r="H113" s="328"/>
      <c r="I113" s="136"/>
      <c r="J113" s="73"/>
      <c r="M113" s="76"/>
    </row>
    <row r="114" spans="1:13" ht="52" customHeight="1" x14ac:dyDescent="0.2">
      <c r="A114" s="380" t="s">
        <v>81</v>
      </c>
      <c r="B114" s="77" t="s">
        <v>252</v>
      </c>
      <c r="C114" s="452"/>
      <c r="D114" s="452"/>
      <c r="E114" s="452"/>
      <c r="F114" s="452"/>
      <c r="G114" s="452"/>
      <c r="H114" s="453"/>
      <c r="I114" s="134"/>
      <c r="J114" s="102">
        <f>IF(C114="Non",2,0)</f>
        <v>0</v>
      </c>
      <c r="K114" s="109" t="str">
        <f t="shared" ref="K114" si="6">IF(I114="X",-2,"")</f>
        <v/>
      </c>
      <c r="M114" s="76"/>
    </row>
    <row r="115" spans="1:13" ht="78" customHeight="1" x14ac:dyDescent="0.2">
      <c r="A115" s="381"/>
      <c r="B115" s="99" t="s">
        <v>159</v>
      </c>
      <c r="C115" s="372"/>
      <c r="D115" s="372"/>
      <c r="E115" s="372"/>
      <c r="F115" s="372"/>
      <c r="G115" s="372"/>
      <c r="H115" s="372"/>
      <c r="I115" s="260"/>
      <c r="J115" s="102">
        <f>IF(C115="Oui",2,0)</f>
        <v>0</v>
      </c>
    </row>
    <row r="116" spans="1:13" ht="54" customHeight="1" x14ac:dyDescent="0.2">
      <c r="A116" s="381"/>
      <c r="B116" s="377" t="s">
        <v>134</v>
      </c>
      <c r="C116" s="137" t="s">
        <v>160</v>
      </c>
      <c r="D116" s="137" t="s">
        <v>66</v>
      </c>
      <c r="E116" s="137" t="s">
        <v>67</v>
      </c>
      <c r="F116" s="137" t="s">
        <v>68</v>
      </c>
      <c r="G116" s="137" t="s">
        <v>69</v>
      </c>
      <c r="H116" s="137" t="s">
        <v>70</v>
      </c>
      <c r="I116" s="310"/>
      <c r="J116" s="390">
        <f>IF(H117="X",2,IF(L116&lt;10,1,0))</f>
        <v>0</v>
      </c>
      <c r="K116" s="110"/>
      <c r="L116" s="414" t="str">
        <f>IF(SUM(C117:G117)=0,"",(C117+D117*2+E117*10+F117*15+G117*15)/SUM(C117:G117))</f>
        <v/>
      </c>
    </row>
    <row r="117" spans="1:13" ht="27" customHeight="1" thickBot="1" x14ac:dyDescent="0.25">
      <c r="A117" s="381"/>
      <c r="B117" s="378"/>
      <c r="C117" s="138"/>
      <c r="D117" s="138"/>
      <c r="E117" s="138"/>
      <c r="F117" s="138"/>
      <c r="G117" s="138"/>
      <c r="H117" s="139"/>
      <c r="I117" s="311"/>
      <c r="J117" s="391"/>
      <c r="K117" s="110"/>
      <c r="L117" s="414"/>
    </row>
    <row r="118" spans="1:13" ht="57" customHeight="1" x14ac:dyDescent="0.2">
      <c r="A118" s="373" t="s">
        <v>92</v>
      </c>
      <c r="B118" s="97" t="s">
        <v>146</v>
      </c>
      <c r="C118" s="368"/>
      <c r="D118" s="368"/>
      <c r="E118" s="368"/>
      <c r="F118" s="368"/>
      <c r="G118" s="368"/>
      <c r="H118" s="368"/>
      <c r="I118" s="368"/>
      <c r="J118" s="369"/>
    </row>
    <row r="119" spans="1:13" ht="65" customHeight="1" thickBot="1" x14ac:dyDescent="0.25">
      <c r="A119" s="374"/>
      <c r="B119" s="98" t="s">
        <v>77</v>
      </c>
      <c r="C119" s="370"/>
      <c r="D119" s="370"/>
      <c r="E119" s="370"/>
      <c r="F119" s="370"/>
      <c r="G119" s="370"/>
      <c r="H119" s="370"/>
      <c r="I119" s="370"/>
      <c r="J119" s="371"/>
    </row>
    <row r="120" spans="1:13" ht="17" thickBot="1" x14ac:dyDescent="0.25">
      <c r="A120" s="383" t="s">
        <v>47</v>
      </c>
      <c r="B120" s="384"/>
      <c r="C120" s="384"/>
      <c r="D120" s="384"/>
      <c r="E120" s="384"/>
      <c r="F120" s="384"/>
      <c r="G120" s="384"/>
      <c r="H120" s="18">
        <f>SUM(K101:K117)+Synthèse!C16</f>
        <v>20</v>
      </c>
      <c r="I120" s="101">
        <f>score_impact3</f>
        <v>0</v>
      </c>
      <c r="J120" s="101">
        <f>SUMIFS(J101:J117,I101:I117,"")</f>
        <v>0</v>
      </c>
    </row>
    <row r="123" spans="1:13" ht="26" x14ac:dyDescent="0.2">
      <c r="A123" s="8" t="s">
        <v>79</v>
      </c>
      <c r="B123" s="8"/>
      <c r="C123" s="8"/>
      <c r="D123" s="17"/>
      <c r="E123" s="7"/>
      <c r="F123" s="7"/>
      <c r="G123" s="7"/>
      <c r="H123" s="7"/>
      <c r="I123" s="7"/>
      <c r="J123" s="37"/>
      <c r="K123" s="7"/>
    </row>
    <row r="126" spans="1:13" ht="33" x14ac:dyDescent="0.2">
      <c r="I126" s="15" t="s">
        <v>48</v>
      </c>
    </row>
    <row r="127" spans="1:13" ht="88" customHeight="1" x14ac:dyDescent="0.2">
      <c r="A127" s="340" t="s">
        <v>53</v>
      </c>
      <c r="B127" s="54" t="s">
        <v>211</v>
      </c>
      <c r="C127" s="314"/>
      <c r="D127" s="314"/>
      <c r="E127" s="314"/>
      <c r="F127" s="314"/>
      <c r="G127" s="314"/>
      <c r="H127" s="315"/>
      <c r="I127" s="261"/>
      <c r="J127" s="73"/>
      <c r="K127" s="52"/>
    </row>
    <row r="128" spans="1:13" ht="78" customHeight="1" x14ac:dyDescent="0.2">
      <c r="A128" s="341"/>
      <c r="B128" s="55" t="s">
        <v>212</v>
      </c>
      <c r="C128" s="273"/>
      <c r="D128" s="273"/>
      <c r="E128" s="273"/>
      <c r="F128" s="273"/>
      <c r="G128" s="273"/>
      <c r="H128" s="274"/>
      <c r="I128" s="262"/>
      <c r="J128" s="73"/>
      <c r="K128" s="52"/>
    </row>
    <row r="129" spans="1:11" ht="46" customHeight="1" x14ac:dyDescent="0.2">
      <c r="A129" s="340" t="s">
        <v>54</v>
      </c>
      <c r="B129" s="54" t="s">
        <v>135</v>
      </c>
      <c r="C129" s="314"/>
      <c r="D129" s="314"/>
      <c r="E129" s="314"/>
      <c r="F129" s="314"/>
      <c r="G129" s="314"/>
      <c r="H129" s="315"/>
      <c r="I129" s="148"/>
      <c r="J129" s="43">
        <f>IF(C129="Oui",2,0)</f>
        <v>0</v>
      </c>
      <c r="K129" s="109" t="str">
        <f t="shared" ref="K129" si="7">IF(I129="X",-2,"")</f>
        <v/>
      </c>
    </row>
    <row r="130" spans="1:11" x14ac:dyDescent="0.2">
      <c r="A130" s="341"/>
      <c r="B130" s="56" t="s">
        <v>213</v>
      </c>
      <c r="C130" s="273"/>
      <c r="D130" s="273"/>
      <c r="E130" s="273"/>
      <c r="F130" s="273"/>
      <c r="G130" s="273"/>
      <c r="H130" s="274"/>
      <c r="I130" s="148"/>
      <c r="J130" s="73"/>
      <c r="K130" s="52"/>
    </row>
    <row r="131" spans="1:11" ht="78.75" customHeight="1" x14ac:dyDescent="0.2">
      <c r="A131" s="341"/>
      <c r="B131" s="55" t="s">
        <v>161</v>
      </c>
      <c r="C131" s="375"/>
      <c r="D131" s="375"/>
      <c r="E131" s="375"/>
      <c r="F131" s="375"/>
      <c r="G131" s="375"/>
      <c r="H131" s="376"/>
      <c r="I131" s="262"/>
      <c r="J131" s="48">
        <f>IF(C131="Oui",2,0)</f>
        <v>0</v>
      </c>
      <c r="K131" s="52"/>
    </row>
    <row r="132" spans="1:11" x14ac:dyDescent="0.2">
      <c r="A132" s="341"/>
      <c r="B132" s="56" t="s">
        <v>214</v>
      </c>
      <c r="C132" s="273"/>
      <c r="D132" s="273"/>
      <c r="E132" s="273"/>
      <c r="F132" s="273"/>
      <c r="G132" s="273"/>
      <c r="H132" s="274"/>
      <c r="I132" s="148"/>
      <c r="J132" s="73"/>
      <c r="K132" s="52"/>
    </row>
    <row r="133" spans="1:11" ht="65" customHeight="1" x14ac:dyDescent="0.2">
      <c r="A133" s="341"/>
      <c r="B133" s="55" t="s">
        <v>136</v>
      </c>
      <c r="C133" s="375"/>
      <c r="D133" s="375"/>
      <c r="E133" s="375"/>
      <c r="F133" s="375"/>
      <c r="G133" s="375"/>
      <c r="H133" s="376"/>
      <c r="I133" s="262"/>
      <c r="J133" s="48">
        <f>IF(C133="Oui",2,0)</f>
        <v>0</v>
      </c>
      <c r="K133" s="52"/>
    </row>
    <row r="134" spans="1:11" x14ac:dyDescent="0.2">
      <c r="A134" s="342"/>
      <c r="B134" s="49" t="s">
        <v>215</v>
      </c>
      <c r="C134" s="394"/>
      <c r="D134" s="394"/>
      <c r="E134" s="394"/>
      <c r="F134" s="394"/>
      <c r="G134" s="394"/>
      <c r="H134" s="395"/>
      <c r="I134" s="149"/>
      <c r="J134" s="73"/>
      <c r="K134" s="52"/>
    </row>
    <row r="135" spans="1:11" ht="60.75" customHeight="1" x14ac:dyDescent="0.2">
      <c r="A135" s="340" t="s">
        <v>55</v>
      </c>
      <c r="B135" s="54" t="s">
        <v>254</v>
      </c>
      <c r="C135" s="397"/>
      <c r="D135" s="314"/>
      <c r="E135" s="314"/>
      <c r="F135" s="314"/>
      <c r="G135" s="314"/>
      <c r="H135" s="315"/>
      <c r="I135" s="261"/>
      <c r="J135" s="48">
        <f>IF(C135="Oui en externe (prestataire spécialisé)",2,IF(C135="Oui en interne (RSSI)",1,0))</f>
        <v>0</v>
      </c>
      <c r="K135" s="52"/>
    </row>
    <row r="136" spans="1:11" ht="58" customHeight="1" x14ac:dyDescent="0.2">
      <c r="A136" s="341"/>
      <c r="B136" s="55" t="s">
        <v>162</v>
      </c>
      <c r="C136" s="327"/>
      <c r="D136" s="327"/>
      <c r="E136" s="327"/>
      <c r="F136" s="327"/>
      <c r="G136" s="327"/>
      <c r="H136" s="396"/>
      <c r="I136" s="262"/>
      <c r="J136" s="48">
        <f>IF(C136="Oui en externe",2,IF(C136="Oui en interne",1,0))</f>
        <v>0</v>
      </c>
      <c r="K136" s="52"/>
    </row>
    <row r="137" spans="1:11" ht="45" x14ac:dyDescent="0.2">
      <c r="A137" s="341"/>
      <c r="B137" s="55" t="s">
        <v>255</v>
      </c>
      <c r="C137" s="439"/>
      <c r="D137" s="439"/>
      <c r="E137" s="439"/>
      <c r="F137" s="439"/>
      <c r="G137" s="439"/>
      <c r="H137" s="440"/>
      <c r="I137" s="263"/>
      <c r="J137" s="73"/>
      <c r="K137" s="52"/>
    </row>
    <row r="138" spans="1:11" ht="69" customHeight="1" x14ac:dyDescent="0.2">
      <c r="A138" s="341"/>
      <c r="B138" s="55" t="s">
        <v>256</v>
      </c>
      <c r="C138" s="343"/>
      <c r="D138" s="343"/>
      <c r="E138" s="343"/>
      <c r="F138" s="343"/>
      <c r="G138" s="343"/>
      <c r="H138" s="344"/>
      <c r="I138" s="263"/>
      <c r="J138" s="102">
        <f>IF(C138="Non",2,0)</f>
        <v>0</v>
      </c>
      <c r="K138" s="52"/>
    </row>
    <row r="139" spans="1:11" x14ac:dyDescent="0.2">
      <c r="A139" s="341"/>
      <c r="B139" s="54" t="s">
        <v>257</v>
      </c>
      <c r="C139" s="314"/>
      <c r="D139" s="314"/>
      <c r="E139" s="314"/>
      <c r="F139" s="314"/>
      <c r="G139" s="314"/>
      <c r="H139" s="315"/>
      <c r="I139" s="149"/>
      <c r="J139" s="102">
        <f>IF(C139="Non",2,0)</f>
        <v>0</v>
      </c>
      <c r="K139" s="109" t="str">
        <f t="shared" ref="K139" si="8">IF(I139="X",-2,"")</f>
        <v/>
      </c>
    </row>
    <row r="140" spans="1:11" ht="50.25" customHeight="1" x14ac:dyDescent="0.2">
      <c r="A140" s="341"/>
      <c r="B140" s="113" t="s">
        <v>228</v>
      </c>
      <c r="C140" s="303"/>
      <c r="D140" s="303"/>
      <c r="E140" s="303"/>
      <c r="F140" s="303"/>
      <c r="G140" s="303"/>
      <c r="H140" s="303"/>
      <c r="I140" s="245"/>
      <c r="J140" s="65">
        <f>IF(C140="Moins d'un an",2,0)+IF(C140="Entre 1 et 3 ans",1,0)</f>
        <v>0</v>
      </c>
    </row>
    <row r="141" spans="1:11" ht="81" customHeight="1" x14ac:dyDescent="0.2">
      <c r="A141" s="342"/>
      <c r="B141" s="50" t="s">
        <v>258</v>
      </c>
      <c r="C141" s="312"/>
      <c r="D141" s="312"/>
      <c r="E141" s="312"/>
      <c r="F141" s="312"/>
      <c r="G141" s="312"/>
      <c r="H141" s="313"/>
      <c r="I141" s="264"/>
      <c r="J141" s="73"/>
      <c r="K141" s="52"/>
    </row>
    <row r="142" spans="1:11" ht="31.5" customHeight="1" thickBot="1" x14ac:dyDescent="0.25">
      <c r="A142" s="94" t="s">
        <v>64</v>
      </c>
      <c r="B142" s="53" t="s">
        <v>163</v>
      </c>
      <c r="C142" s="316"/>
      <c r="D142" s="316"/>
      <c r="E142" s="316"/>
      <c r="F142" s="316"/>
      <c r="G142" s="316"/>
      <c r="H142" s="317"/>
      <c r="I142" s="262"/>
      <c r="J142" s="42">
        <f>IF(C142="Entre 0 et 50%",1,0)+IF(C142="Entre 50 et 90%",1.5,0)+IF(C142="Entre 90 et 100%",2,0)</f>
        <v>0</v>
      </c>
      <c r="K142" s="52"/>
    </row>
    <row r="143" spans="1:11" ht="48" customHeight="1" x14ac:dyDescent="0.2">
      <c r="A143" s="355" t="s">
        <v>93</v>
      </c>
      <c r="B143" s="96" t="s">
        <v>146</v>
      </c>
      <c r="C143" s="359"/>
      <c r="D143" s="359"/>
      <c r="E143" s="359"/>
      <c r="F143" s="359"/>
      <c r="G143" s="359"/>
      <c r="H143" s="359"/>
      <c r="I143" s="360"/>
      <c r="J143" s="361"/>
      <c r="K143" s="110"/>
    </row>
    <row r="144" spans="1:11" ht="43.25" customHeight="1" thickBot="1" x14ac:dyDescent="0.25">
      <c r="A144" s="356"/>
      <c r="B144" s="23" t="s">
        <v>77</v>
      </c>
      <c r="C144" s="357"/>
      <c r="D144" s="357"/>
      <c r="E144" s="357"/>
      <c r="F144" s="357"/>
      <c r="G144" s="357"/>
      <c r="H144" s="357"/>
      <c r="I144" s="357"/>
      <c r="J144" s="358"/>
    </row>
    <row r="145" spans="1:10" ht="17" thickBot="1" x14ac:dyDescent="0.25">
      <c r="A145" s="308" t="s">
        <v>47</v>
      </c>
      <c r="B145" s="309"/>
      <c r="C145" s="309"/>
      <c r="D145" s="309"/>
      <c r="E145" s="309"/>
      <c r="F145" s="309"/>
      <c r="G145" s="309"/>
      <c r="H145" s="24">
        <f>SUM(K127:K142)+Synthèse!C17</f>
        <v>18</v>
      </c>
      <c r="I145" s="91">
        <f>score_impact4</f>
        <v>0</v>
      </c>
      <c r="J145" s="91">
        <f>SUMIFS(J127:J142,I127:I142,"")</f>
        <v>0</v>
      </c>
    </row>
    <row r="149" spans="1:10" ht="92" x14ac:dyDescent="0.2">
      <c r="B149" s="272" t="s">
        <v>261</v>
      </c>
      <c r="C149" s="272"/>
      <c r="D149" s="272"/>
      <c r="E149" s="272"/>
      <c r="F149" s="272"/>
      <c r="G149" s="272"/>
      <c r="H149" s="272"/>
      <c r="I149" s="272"/>
    </row>
  </sheetData>
  <sheetProtection sheet="1" objects="1" scenarios="1"/>
  <mergeCells count="143">
    <mergeCell ref="C22:E22"/>
    <mergeCell ref="C24:E24"/>
    <mergeCell ref="C25:E25"/>
    <mergeCell ref="C53:H53"/>
    <mergeCell ref="C137:H137"/>
    <mergeCell ref="A82:A90"/>
    <mergeCell ref="C18:H18"/>
    <mergeCell ref="C77:H77"/>
    <mergeCell ref="C79:H79"/>
    <mergeCell ref="C78:H78"/>
    <mergeCell ref="C55:H55"/>
    <mergeCell ref="C65:H65"/>
    <mergeCell ref="C64:H64"/>
    <mergeCell ref="C66:H66"/>
    <mergeCell ref="C67:H67"/>
    <mergeCell ref="A127:A128"/>
    <mergeCell ref="C128:H128"/>
    <mergeCell ref="C129:H129"/>
    <mergeCell ref="C114:H114"/>
    <mergeCell ref="C23:E23"/>
    <mergeCell ref="A91:A92"/>
    <mergeCell ref="F22:H22"/>
    <mergeCell ref="C21:H21"/>
    <mergeCell ref="C20:H20"/>
    <mergeCell ref="L116:L117"/>
    <mergeCell ref="F23:H23"/>
    <mergeCell ref="A31:C31"/>
    <mergeCell ref="C36:H36"/>
    <mergeCell ref="A68:A69"/>
    <mergeCell ref="A70:G70"/>
    <mergeCell ref="A46:C46"/>
    <mergeCell ref="A101:A106"/>
    <mergeCell ref="C42:J42"/>
    <mergeCell ref="C41:J41"/>
    <mergeCell ref="C26:E26"/>
    <mergeCell ref="F26:H26"/>
    <mergeCell ref="A34:A35"/>
    <mergeCell ref="A74:K74"/>
    <mergeCell ref="C80:H80"/>
    <mergeCell ref="C92:H92"/>
    <mergeCell ref="A76:A81"/>
    <mergeCell ref="C108:H108"/>
    <mergeCell ref="C89:H89"/>
    <mergeCell ref="C57:H57"/>
    <mergeCell ref="C59:H59"/>
    <mergeCell ref="C61:H61"/>
    <mergeCell ref="A62:A63"/>
    <mergeCell ref="A64:A67"/>
    <mergeCell ref="J116:J117"/>
    <mergeCell ref="C109:H109"/>
    <mergeCell ref="C132:H132"/>
    <mergeCell ref="C133:H133"/>
    <mergeCell ref="C134:H134"/>
    <mergeCell ref="C136:H136"/>
    <mergeCell ref="C135:H135"/>
    <mergeCell ref="A1:I1"/>
    <mergeCell ref="C63:H63"/>
    <mergeCell ref="C60:H60"/>
    <mergeCell ref="A52:A61"/>
    <mergeCell ref="C56:H56"/>
    <mergeCell ref="C40:H40"/>
    <mergeCell ref="C50:H50"/>
    <mergeCell ref="A37:A40"/>
    <mergeCell ref="A49:A51"/>
    <mergeCell ref="C51:H51"/>
    <mergeCell ref="C49:H49"/>
    <mergeCell ref="C13:H13"/>
    <mergeCell ref="E15:F15"/>
    <mergeCell ref="C19:H19"/>
    <mergeCell ref="C54:H54"/>
    <mergeCell ref="A28:A29"/>
    <mergeCell ref="B28:I29"/>
    <mergeCell ref="A8:C8"/>
    <mergeCell ref="C11:H11"/>
    <mergeCell ref="C12:H12"/>
    <mergeCell ref="C14:H14"/>
    <mergeCell ref="B15:B16"/>
    <mergeCell ref="A143:A144"/>
    <mergeCell ref="C144:J144"/>
    <mergeCell ref="C143:J143"/>
    <mergeCell ref="C68:J68"/>
    <mergeCell ref="C69:J69"/>
    <mergeCell ref="C101:H101"/>
    <mergeCell ref="C118:J118"/>
    <mergeCell ref="C119:J119"/>
    <mergeCell ref="C127:H127"/>
    <mergeCell ref="C115:H115"/>
    <mergeCell ref="A118:A119"/>
    <mergeCell ref="C131:H131"/>
    <mergeCell ref="B116:B117"/>
    <mergeCell ref="C110:H110"/>
    <mergeCell ref="A110:A113"/>
    <mergeCell ref="A114:A117"/>
    <mergeCell ref="A120:G120"/>
    <mergeCell ref="A93:A94"/>
    <mergeCell ref="A41:A42"/>
    <mergeCell ref="F24:H24"/>
    <mergeCell ref="A145:G145"/>
    <mergeCell ref="I116:I117"/>
    <mergeCell ref="C141:H141"/>
    <mergeCell ref="C139:H139"/>
    <mergeCell ref="C140:H140"/>
    <mergeCell ref="C142:H142"/>
    <mergeCell ref="C82:H82"/>
    <mergeCell ref="C76:H76"/>
    <mergeCell ref="C81:H81"/>
    <mergeCell ref="C83:H83"/>
    <mergeCell ref="C112:H112"/>
    <mergeCell ref="C113:H113"/>
    <mergeCell ref="A95:G95"/>
    <mergeCell ref="C84:H84"/>
    <mergeCell ref="C88:H88"/>
    <mergeCell ref="C91:H91"/>
    <mergeCell ref="C93:J93"/>
    <mergeCell ref="C94:J94"/>
    <mergeCell ref="C111:H111"/>
    <mergeCell ref="A135:A141"/>
    <mergeCell ref="A129:A134"/>
    <mergeCell ref="C138:H138"/>
    <mergeCell ref="F25:H25"/>
    <mergeCell ref="B149:I149"/>
    <mergeCell ref="C130:H130"/>
    <mergeCell ref="C17:H17"/>
    <mergeCell ref="E16:F16"/>
    <mergeCell ref="C86:H86"/>
    <mergeCell ref="C104:H104"/>
    <mergeCell ref="C107:H107"/>
    <mergeCell ref="C90:H90"/>
    <mergeCell ref="C85:H85"/>
    <mergeCell ref="C87:H87"/>
    <mergeCell ref="C103:H103"/>
    <mergeCell ref="C105:H105"/>
    <mergeCell ref="C106:H106"/>
    <mergeCell ref="C102:H102"/>
    <mergeCell ref="C58:H58"/>
    <mergeCell ref="C62:H62"/>
    <mergeCell ref="C52:H52"/>
    <mergeCell ref="C34:H34"/>
    <mergeCell ref="C35:H35"/>
    <mergeCell ref="C37:H37"/>
    <mergeCell ref="C38:H38"/>
    <mergeCell ref="C39:H39"/>
    <mergeCell ref="A43:G43"/>
  </mergeCells>
  <conditionalFormatting sqref="C34">
    <cfRule type="expression" dxfId="138" priority="193">
      <formula>$I$34="X"</formula>
    </cfRule>
  </conditionalFormatting>
  <conditionalFormatting sqref="B34">
    <cfRule type="expression" dxfId="137" priority="192">
      <formula>$I$34="X"</formula>
    </cfRule>
  </conditionalFormatting>
  <conditionalFormatting sqref="B35:C35">
    <cfRule type="expression" dxfId="136" priority="187">
      <formula>$I$35="x"</formula>
    </cfRule>
  </conditionalFormatting>
  <conditionalFormatting sqref="C38">
    <cfRule type="expression" dxfId="135" priority="184">
      <formula>$I$38="X"</formula>
    </cfRule>
  </conditionalFormatting>
  <conditionalFormatting sqref="C39">
    <cfRule type="expression" dxfId="134" priority="183">
      <formula>$I$39="x"</formula>
    </cfRule>
  </conditionalFormatting>
  <conditionalFormatting sqref="B40:C40">
    <cfRule type="expression" dxfId="133" priority="182">
      <formula>$I$40="x"</formula>
    </cfRule>
  </conditionalFormatting>
  <conditionalFormatting sqref="B49:C49">
    <cfRule type="expression" dxfId="132" priority="181">
      <formula>$I$49="X"</formula>
    </cfRule>
  </conditionalFormatting>
  <conditionalFormatting sqref="B50:C50">
    <cfRule type="expression" dxfId="131" priority="180">
      <formula>$I$50="X"</formula>
    </cfRule>
  </conditionalFormatting>
  <conditionalFormatting sqref="B51:C52 B53">
    <cfRule type="expression" dxfId="130" priority="178">
      <formula>$I$51="x"</formula>
    </cfRule>
  </conditionalFormatting>
  <conditionalFormatting sqref="B37:C37">
    <cfRule type="expression" dxfId="129" priority="176">
      <formula>$I$37="X"</formula>
    </cfRule>
  </conditionalFormatting>
  <conditionalFormatting sqref="B54:B55">
    <cfRule type="expression" dxfId="128" priority="149">
      <formula>$I$54="X"</formula>
    </cfRule>
  </conditionalFormatting>
  <conditionalFormatting sqref="B56:B57">
    <cfRule type="expression" dxfId="127" priority="148">
      <formula>$I$56="X"</formula>
    </cfRule>
  </conditionalFormatting>
  <conditionalFormatting sqref="B58:B59">
    <cfRule type="expression" dxfId="126" priority="147">
      <formula>$I$58="X"</formula>
    </cfRule>
  </conditionalFormatting>
  <conditionalFormatting sqref="B60:B61">
    <cfRule type="expression" dxfId="125" priority="146">
      <formula>$I$60="X"</formula>
    </cfRule>
  </conditionalFormatting>
  <conditionalFormatting sqref="B62:C62">
    <cfRule type="expression" dxfId="124" priority="143">
      <formula>$I$62="X"</formula>
    </cfRule>
  </conditionalFormatting>
  <conditionalFormatting sqref="B101:C101">
    <cfRule type="expression" dxfId="123" priority="137">
      <formula>$I$101="X"</formula>
    </cfRule>
  </conditionalFormatting>
  <conditionalFormatting sqref="B36">
    <cfRule type="expression" dxfId="122" priority="194">
      <formula>$I$36="X"</formula>
    </cfRule>
  </conditionalFormatting>
  <conditionalFormatting sqref="B110:C110">
    <cfRule type="expression" dxfId="121" priority="130">
      <formula>$I$110="X"</formula>
    </cfRule>
  </conditionalFormatting>
  <conditionalFormatting sqref="B111:C111">
    <cfRule type="expression" dxfId="120" priority="129">
      <formula>$I$111="X"</formula>
    </cfRule>
  </conditionalFormatting>
  <conditionalFormatting sqref="B112:C112">
    <cfRule type="expression" dxfId="119" priority="128">
      <formula>$I$112="X"</formula>
    </cfRule>
  </conditionalFormatting>
  <conditionalFormatting sqref="B113:C113">
    <cfRule type="expression" dxfId="118" priority="127">
      <formula>$I$113="X"</formula>
    </cfRule>
  </conditionalFormatting>
  <conditionalFormatting sqref="B115:C115">
    <cfRule type="expression" dxfId="117" priority="124">
      <formula>$I$115="X"</formula>
    </cfRule>
  </conditionalFormatting>
  <conditionalFormatting sqref="B116:H116 C117:H117">
    <cfRule type="expression" dxfId="116" priority="122">
      <formula>$I$117="X"</formula>
    </cfRule>
  </conditionalFormatting>
  <conditionalFormatting sqref="B127:C127">
    <cfRule type="expression" dxfId="115" priority="119">
      <formula>$I$127="X"</formula>
    </cfRule>
  </conditionalFormatting>
  <conditionalFormatting sqref="B128:C128">
    <cfRule type="expression" dxfId="114" priority="118">
      <formula>$I$128="X"</formula>
    </cfRule>
  </conditionalFormatting>
  <conditionalFormatting sqref="B129:C129">
    <cfRule type="expression" dxfId="113" priority="114">
      <formula>$I$129="X"</formula>
    </cfRule>
  </conditionalFormatting>
  <conditionalFormatting sqref="B130:C130">
    <cfRule type="expression" dxfId="112" priority="113">
      <formula>$I$130="X"</formula>
    </cfRule>
  </conditionalFormatting>
  <conditionalFormatting sqref="B131:C131">
    <cfRule type="expression" dxfId="111" priority="112">
      <formula>$I$131="X"</formula>
    </cfRule>
  </conditionalFormatting>
  <conditionalFormatting sqref="B132:C132">
    <cfRule type="expression" dxfId="110" priority="111">
      <formula>$I$132="X"</formula>
    </cfRule>
  </conditionalFormatting>
  <conditionalFormatting sqref="B133:C133">
    <cfRule type="expression" dxfId="109" priority="110">
      <formula>$I$133="X"</formula>
    </cfRule>
  </conditionalFormatting>
  <conditionalFormatting sqref="B134:C134">
    <cfRule type="expression" dxfId="108" priority="109">
      <formula>$I$134="X"</formula>
    </cfRule>
  </conditionalFormatting>
  <conditionalFormatting sqref="B135:C135">
    <cfRule type="expression" dxfId="107" priority="108">
      <formula>$I$135="X"</formula>
    </cfRule>
  </conditionalFormatting>
  <conditionalFormatting sqref="B136:C138 B140">
    <cfRule type="expression" dxfId="106" priority="107">
      <formula>$I$136="X"</formula>
    </cfRule>
  </conditionalFormatting>
  <conditionalFormatting sqref="B141:C141">
    <cfRule type="expression" dxfId="105" priority="106">
      <formula>$I$141="X"</formula>
    </cfRule>
  </conditionalFormatting>
  <conditionalFormatting sqref="B142">
    <cfRule type="expression" dxfId="104" priority="102">
      <formula>$I$142="X"</formula>
    </cfRule>
  </conditionalFormatting>
  <conditionalFormatting sqref="B82:C82">
    <cfRule type="expression" dxfId="103" priority="56">
      <formula>#REF!="X"</formula>
    </cfRule>
  </conditionalFormatting>
  <conditionalFormatting sqref="B80:C80 B76:B79">
    <cfRule type="expression" dxfId="102" priority="55">
      <formula>#REF!="X"</formula>
    </cfRule>
  </conditionalFormatting>
  <conditionalFormatting sqref="C83 C91 B91:B92 B85 C85:C89">
    <cfRule type="expression" dxfId="101" priority="53">
      <formula>#REF!="X"</formula>
    </cfRule>
  </conditionalFormatting>
  <conditionalFormatting sqref="B84:C84">
    <cfRule type="expression" dxfId="100" priority="52">
      <formula>#REF!="X"</formula>
    </cfRule>
  </conditionalFormatting>
  <conditionalFormatting sqref="B87:B89">
    <cfRule type="expression" dxfId="99" priority="51">
      <formula>#REF!="X"</formula>
    </cfRule>
  </conditionalFormatting>
  <conditionalFormatting sqref="C92">
    <cfRule type="expression" dxfId="98" priority="213">
      <formula>#REF!="X"</formula>
    </cfRule>
  </conditionalFormatting>
  <conditionalFormatting sqref="B114:H114">
    <cfRule type="expression" dxfId="97" priority="219">
      <formula>$I114="X"</formula>
    </cfRule>
  </conditionalFormatting>
  <conditionalFormatting sqref="B90">
    <cfRule type="expression" dxfId="96" priority="47">
      <formula>#REF!="X"</formula>
    </cfRule>
  </conditionalFormatting>
  <conditionalFormatting sqref="C90">
    <cfRule type="expression" dxfId="95" priority="46">
      <formula>#REF!="X"</formula>
    </cfRule>
  </conditionalFormatting>
  <conditionalFormatting sqref="B86">
    <cfRule type="expression" dxfId="94" priority="45">
      <formula>#REF!="X"</formula>
    </cfRule>
  </conditionalFormatting>
  <conditionalFormatting sqref="B83">
    <cfRule type="expression" dxfId="93" priority="44">
      <formula>#REF!="X"</formula>
    </cfRule>
  </conditionalFormatting>
  <conditionalFormatting sqref="B102:C108">
    <cfRule type="expression" dxfId="92" priority="220">
      <formula>#REF!="X"</formula>
    </cfRule>
  </conditionalFormatting>
  <conditionalFormatting sqref="B81:H81">
    <cfRule type="expression" dxfId="91" priority="43">
      <formula>$I$81="X"</formula>
    </cfRule>
  </conditionalFormatting>
  <conditionalFormatting sqref="B85:H85">
    <cfRule type="expression" dxfId="90" priority="41">
      <formula>$I$85="X"</formula>
    </cfRule>
  </conditionalFormatting>
  <conditionalFormatting sqref="B86:H86">
    <cfRule type="expression" dxfId="89" priority="40">
      <formula>$I$86="X"</formula>
    </cfRule>
  </conditionalFormatting>
  <conditionalFormatting sqref="B102:H102">
    <cfRule type="expression" dxfId="88" priority="39">
      <formula>$I$102="X"</formula>
    </cfRule>
  </conditionalFormatting>
  <conditionalFormatting sqref="B104:H104">
    <cfRule type="expression" dxfId="87" priority="38">
      <formula>$I$104="X"</formula>
    </cfRule>
  </conditionalFormatting>
  <conditionalFormatting sqref="C76:C78">
    <cfRule type="expression" dxfId="86" priority="36">
      <formula>#REF!="X"</formula>
    </cfRule>
  </conditionalFormatting>
  <conditionalFormatting sqref="C142">
    <cfRule type="expression" dxfId="85" priority="223">
      <formula>#REF!="X"</formula>
    </cfRule>
  </conditionalFormatting>
  <conditionalFormatting sqref="B63:H63">
    <cfRule type="expression" dxfId="84" priority="34">
      <formula>$I$63="X"</formula>
    </cfRule>
  </conditionalFormatting>
  <conditionalFormatting sqref="B64">
    <cfRule type="expression" dxfId="83" priority="33">
      <formula>$I$64="X"</formula>
    </cfRule>
  </conditionalFormatting>
  <conditionalFormatting sqref="B65:H65">
    <cfRule type="expression" dxfId="82" priority="32">
      <formula>$I$65="X"</formula>
    </cfRule>
  </conditionalFormatting>
  <conditionalFormatting sqref="B66:H66">
    <cfRule type="expression" dxfId="81" priority="31">
      <formula>$I$66="X"</formula>
    </cfRule>
  </conditionalFormatting>
  <conditionalFormatting sqref="B67:H67">
    <cfRule type="expression" dxfId="80" priority="30">
      <formula>$I$67="X"</formula>
    </cfRule>
  </conditionalFormatting>
  <conditionalFormatting sqref="B80:H80">
    <cfRule type="expression" dxfId="79" priority="29">
      <formula>$I$80="X"</formula>
    </cfRule>
  </conditionalFormatting>
  <conditionalFormatting sqref="B79">
    <cfRule type="expression" dxfId="78" priority="28">
      <formula>$I$79="X"</formula>
    </cfRule>
  </conditionalFormatting>
  <conditionalFormatting sqref="B78:H78">
    <cfRule type="expression" dxfId="77" priority="27">
      <formula>$I$78="X"</formula>
    </cfRule>
  </conditionalFormatting>
  <conditionalFormatting sqref="B77:H77">
    <cfRule type="expression" dxfId="76" priority="26">
      <formula>$I$77="X"</formula>
    </cfRule>
  </conditionalFormatting>
  <conditionalFormatting sqref="B108:H108">
    <cfRule type="expression" dxfId="75" priority="25">
      <formula>$I$108="X"</formula>
    </cfRule>
  </conditionalFormatting>
  <conditionalFormatting sqref="B109:H109">
    <cfRule type="expression" dxfId="74" priority="23">
      <formula>$I$109="X"</formula>
    </cfRule>
  </conditionalFormatting>
  <conditionalFormatting sqref="C16:H16">
    <cfRule type="containsText" dxfId="73" priority="22" operator="containsText" text="X">
      <formula>NOT(ISERROR(SEARCH("X",C16)))</formula>
    </cfRule>
  </conditionalFormatting>
  <conditionalFormatting sqref="C36">
    <cfRule type="expression" dxfId="72" priority="21">
      <formula>$I$34="X"</formula>
    </cfRule>
  </conditionalFormatting>
  <conditionalFormatting sqref="C54">
    <cfRule type="expression" dxfId="71" priority="19">
      <formula>$I$51="x"</formula>
    </cfRule>
  </conditionalFormatting>
  <conditionalFormatting sqref="C56">
    <cfRule type="expression" dxfId="70" priority="16">
      <formula>$I$51="x"</formula>
    </cfRule>
  </conditionalFormatting>
  <conditionalFormatting sqref="C58">
    <cfRule type="expression" dxfId="69" priority="15">
      <formula>$I$51="x"</formula>
    </cfRule>
  </conditionalFormatting>
  <conditionalFormatting sqref="C60">
    <cfRule type="expression" dxfId="68" priority="14">
      <formula>$I$51="x"</formula>
    </cfRule>
  </conditionalFormatting>
  <conditionalFormatting sqref="C64">
    <cfRule type="expression" dxfId="67" priority="12">
      <formula>$I$64="X"</formula>
    </cfRule>
  </conditionalFormatting>
  <conditionalFormatting sqref="C79:H79">
    <cfRule type="expression" dxfId="66" priority="10">
      <formula>$I$79="X"</formula>
    </cfRule>
  </conditionalFormatting>
  <conditionalFormatting sqref="B139:C139">
    <cfRule type="expression" dxfId="65" priority="5">
      <formula>$I$139="X"</formula>
    </cfRule>
  </conditionalFormatting>
  <conditionalFormatting sqref="C140">
    <cfRule type="expression" dxfId="64" priority="4">
      <formula>$I$39="x"</formula>
    </cfRule>
  </conditionalFormatting>
  <conditionalFormatting sqref="B38">
    <cfRule type="expression" dxfId="63" priority="2">
      <formula>$I$34="X"</formula>
    </cfRule>
  </conditionalFormatting>
  <conditionalFormatting sqref="B39">
    <cfRule type="expression" dxfId="62" priority="1">
      <formula>$I$35="x"</formula>
    </cfRule>
  </conditionalFormatting>
  <dataValidations count="29">
    <dataValidation type="list" allowBlank="1" showInputMessage="1" showErrorMessage="1" sqref="C16:E16 H16 I63 I49:I50 I77:I81 I85">
      <formula1>"X,"</formula1>
    </dataValidation>
    <dataValidation type="decimal" allowBlank="1" showInputMessage="1" showErrorMessage="1" sqref="D23:E26 C21:C26">
      <formula1>0</formula1>
      <formula2>10000</formula2>
    </dataValidation>
    <dataValidation type="list" allowBlank="1" showInputMessage="1" showErrorMessage="1" sqref="I108:I111 I104:I106 I65:I67 I113:I114 H117 I102 I129:I130 I132 I134 I86 I139">
      <formula1>"X"</formula1>
    </dataValidation>
    <dataValidation type="list" allowBlank="1" showInputMessage="1" showErrorMessage="1" sqref="C34">
      <formula1>"Entre 0 et 10%,Entre 10% et 20%,20% et plus"</formula1>
    </dataValidation>
    <dataValidation type="list" allowBlank="1" showInputMessage="1" showErrorMessage="1" sqref="C35:H35">
      <formula1>"1 fois/an,2 fois/an,Plus de 2 fois/an"</formula1>
    </dataValidation>
    <dataValidation type="list" allowBlank="1" showInputMessage="1" showErrorMessage="1" sqref="C85:H85 C112 C115 C114:H114 C133 C129 C131 C50 D90:H90 C103:H103 C37:H38 C108:H108 C105:H105 C87:C90 D87:H88 C20 C18:H18 C52:H52 C54:H54 C81:H81 C76:H77 C139:H139">
      <formula1>"Oui,Non"</formula1>
    </dataValidation>
    <dataValidation type="list" allowBlank="1" showInputMessage="1" showErrorMessage="1" sqref="C39:H39">
      <formula1>"Moins d'un an,Entre 1 et 2 ans,Plus de 2 ans,Pas de DUER ou NSP"</formula1>
    </dataValidation>
    <dataValidation type="list" allowBlank="1" showInputMessage="1" showErrorMessage="1" sqref="C49">
      <formula1>"Entre 0 et 4%,4-6%,Plus de 6%"</formula1>
    </dataValidation>
    <dataValidation type="list" allowBlank="1" showInputMessage="1" showErrorMessage="1" sqref="C101">
      <formula1>"Oui je l'ai réalisé,Non je ne l'ai pas réalisé mais je compte le faire,Non"</formula1>
    </dataValidation>
    <dataValidation type="list" allowBlank="1" showInputMessage="1" showErrorMessage="1" sqref="C56:H56">
      <formula1>"Oui,Non,J'ai embauché moins de 3 personnes ces deux dernières années et elles avaient moins de 50 ans"</formula1>
    </dataValidation>
    <dataValidation type="list" allowBlank="1" showInputMessage="1" showErrorMessage="1" sqref="C58:H58">
      <formula1>"Oui,Non,J'ai embauché moins de 3 personnes ces deux dernières années et elles n'étaient pas en réinsertion"</formula1>
    </dataValidation>
    <dataValidation type="list" allowBlank="1" showInputMessage="1" showErrorMessage="1" sqref="C60:H60">
      <formula1>"Oui,Non,J'ai embauché moins de 3 personnes ces deux dernières années et ce n'était pas leur premier emploi durable"</formula1>
    </dataValidation>
    <dataValidation type="list" allowBlank="1" showInputMessage="1" showErrorMessage="1" sqref="C142">
      <formula1>"0%,Entre 0 et 50%,Entre 50 et 90%,Entre 90 et 100%"</formula1>
    </dataValidation>
    <dataValidation type="list" allowBlank="1" showInputMessage="1" showErrorMessage="1" sqref="C136:H136">
      <formula1>"Oui en interne, Oui en externe,Non"</formula1>
    </dataValidation>
    <dataValidation type="list" allowBlank="1" showInputMessage="1" showErrorMessage="1" sqref="C82:H82">
      <formula1>"Aucun,Entre 0 et 10%,Entre 10 et 30%,Plus de 30%"</formula1>
    </dataValidation>
    <dataValidation type="list" allowBlank="1" showInputMessage="1" showErrorMessage="1" sqref="C62:H62">
      <formula1>"Ecart entre 1 et 2x,Ecart entre 2x et 4x,Ecart de plus de 4x"</formula1>
    </dataValidation>
    <dataValidation type="list" allowBlank="1" showInputMessage="1" showErrorMessage="1" sqref="C135:H135">
      <formula1>"Oui en interne (RSSI),Oui en externe (prestataire spécialisé),Non"</formula1>
    </dataValidation>
    <dataValidation type="list" allowBlank="1" showInputMessage="1" showErrorMessage="1" sqref="C51:H51">
      <formula1>"Entre 0 et 10%,Entre 10 et 20%,Plus de 20%"</formula1>
    </dataValidation>
    <dataValidation type="list" allowBlank="1" showInputMessage="1" showErrorMessage="1" sqref="C40:H40">
      <formula1>"Oui car c'est obligatoire pour mon entreprise,Oui même si ce n'est pas obligatoire pour mon entreprise,Non car je ne suis pas soumis à cette obligation"</formula1>
    </dataValidation>
    <dataValidation type="list" allowBlank="1" showInputMessage="1" showErrorMessage="1" sqref="C91:H91">
      <formula1>"Non,Oui je prends en charge les titres de transports de mes salarié.es au-delà de 50% "</formula1>
    </dataValidation>
    <dataValidation type="list" allowBlank="1" showInputMessage="1" showErrorMessage="1" sqref="C63:H63">
      <formula1>"Vous obtenez moins de 75 points,Vous obtenez entre 75 et 90 points,Vous obtenez entre 90 et 100 points"</formula1>
    </dataValidation>
    <dataValidation allowBlank="1" showInputMessage="1" showErrorMessage="1" promptTitle="info" prompt="Cliquez sur l'icône pour la carte des quartiers" sqref="B20"/>
    <dataValidation type="list" allowBlank="1" showInputMessage="1" showErrorMessage="1" sqref="C36:H36 C64">
      <formula1>"Moins de 30%,Entre 30% et 50%,Plus de 50%"</formula1>
    </dataValidation>
    <dataValidation allowBlank="1" showInputMessage="1" showErrorMessage="1" promptTitle="info sur le &quot;DUER&quot;" prompt="Le document unique d'évaluation des risques (DUER) est obligatoire dans toutes les entreprises dès l'embauche du premier salarié. _x000a_Il liste les risques professionnels encourus par les travailleurs et les actions de prévention et de protection." sqref="B38"/>
    <dataValidation type="whole" operator="greaterThanOrEqual" allowBlank="1" showInputMessage="1" showErrorMessage="1" sqref="C53:H53 C55:H55 C57:H57 C59:H59 C61:H61">
      <formula1>0</formula1>
    </dataValidation>
    <dataValidation type="list" allowBlank="1" showInputMessage="1" showErrorMessage="1" sqref="C110:H110"/>
    <dataValidation type="list" allowBlank="1" showInputMessage="1" showErrorMessage="1" sqref="C111:H111"/>
    <dataValidation type="list" allowBlank="1" showInputMessage="1" showErrorMessage="1" sqref="C138:H138">
      <formula1>"Oui,Non,ne sait pas"</formula1>
    </dataValidation>
    <dataValidation type="list" allowBlank="1" showInputMessage="1" showErrorMessage="1" sqref="C140:H140">
      <formula1>"Moins d'un an,Entre 1 et 3 ans,Plus de 3 ans,Pas de PCA/PRA ou nsp"</formula1>
    </dataValidation>
  </dataValidations>
  <hyperlinks>
    <hyperlink ref="B149:I149" location="Synthèse!A1" display="Voir le résultat !"/>
  </hyperlinks>
  <pageMargins left="0.70866141732283472" right="0.70866141732283472" top="0.94488188976377963" bottom="0.74803149606299213" header="0.31496062992125984" footer="0.31496062992125984"/>
  <pageSetup paperSize="9" scale="62" fitToHeight="0" orientation="portrait" horizontalDpi="4294967292" r:id="rId1"/>
  <headerFooter>
    <oddHeader>&amp;R&amp;D</oddHeader>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3" enableFormatConditionsCalculation="0">
    <tabColor theme="4"/>
    <pageSetUpPr fitToPage="1"/>
  </sheetPr>
  <dimension ref="A1:O52"/>
  <sheetViews>
    <sheetView zoomScale="130" zoomScaleNormal="130" workbookViewId="0"/>
  </sheetViews>
  <sheetFormatPr baseColWidth="10" defaultColWidth="11.5" defaultRowHeight="15" x14ac:dyDescent="0.2"/>
  <cols>
    <col min="1" max="1" width="2.33203125" style="151" customWidth="1"/>
    <col min="2" max="2" width="50.6640625" style="151" customWidth="1"/>
    <col min="3" max="6" width="13" style="151" customWidth="1"/>
    <col min="7" max="7" width="0.6640625" style="151" customWidth="1"/>
    <col min="8" max="8" width="13.5" style="151" customWidth="1"/>
    <col min="9" max="16384" width="11.5" style="151"/>
  </cols>
  <sheetData>
    <row r="1" spans="1:15" ht="66" customHeight="1" x14ac:dyDescent="0.2">
      <c r="A1" s="150"/>
      <c r="B1" s="459" t="s">
        <v>56</v>
      </c>
      <c r="C1" s="459"/>
      <c r="D1" s="459"/>
      <c r="E1" s="459"/>
      <c r="F1" s="459"/>
      <c r="G1" s="459"/>
      <c r="H1" s="459"/>
      <c r="O1" s="150"/>
    </row>
    <row r="2" spans="1:15" x14ac:dyDescent="0.2">
      <c r="A2" s="150"/>
      <c r="B2" s="152" t="s">
        <v>0</v>
      </c>
      <c r="C2" s="153">
        <f ca="1">TODAY()</f>
        <v>44310</v>
      </c>
      <c r="D2" s="152"/>
      <c r="E2" s="152"/>
      <c r="F2" s="152"/>
      <c r="G2" s="152"/>
      <c r="H2" s="152"/>
    </row>
    <row r="3" spans="1:15" ht="16" x14ac:dyDescent="0.2">
      <c r="A3" s="150"/>
      <c r="B3" s="152" t="s">
        <v>61</v>
      </c>
      <c r="C3" s="154">
        <f>nom_entreprise</f>
        <v>0</v>
      </c>
      <c r="D3" s="152"/>
      <c r="E3" s="152"/>
      <c r="F3" s="152"/>
      <c r="G3" s="152"/>
      <c r="H3" s="152"/>
    </row>
    <row r="4" spans="1:15" ht="21" x14ac:dyDescent="0.25">
      <c r="A4" s="155"/>
      <c r="B4" s="156"/>
      <c r="C4" s="156"/>
      <c r="D4" s="150"/>
      <c r="E4" s="150"/>
      <c r="J4" s="157"/>
      <c r="K4" s="158"/>
      <c r="L4" s="159"/>
      <c r="M4" s="160"/>
    </row>
    <row r="5" spans="1:15" x14ac:dyDescent="0.2">
      <c r="A5" s="161"/>
      <c r="B5" s="161"/>
      <c r="C5" s="161"/>
      <c r="D5" s="161"/>
      <c r="E5" s="161"/>
      <c r="F5" s="161"/>
      <c r="J5" s="157"/>
      <c r="K5" s="158"/>
      <c r="L5" s="159"/>
      <c r="M5" s="160"/>
    </row>
    <row r="6" spans="1:15" x14ac:dyDescent="0.2">
      <c r="A6" s="161"/>
      <c r="B6" s="161"/>
      <c r="C6" s="161"/>
      <c r="D6" s="161"/>
      <c r="E6" s="161"/>
      <c r="F6" s="161"/>
      <c r="J6" s="157"/>
      <c r="K6" s="158"/>
      <c r="L6" s="159"/>
      <c r="M6" s="160"/>
    </row>
    <row r="7" spans="1:15" x14ac:dyDescent="0.2">
      <c r="A7" s="161"/>
      <c r="B7" s="161"/>
      <c r="C7" s="161"/>
      <c r="D7" s="161"/>
      <c r="E7" s="161"/>
      <c r="F7" s="161"/>
      <c r="J7" s="157"/>
      <c r="K7" s="158"/>
      <c r="L7" s="159"/>
      <c r="M7" s="160"/>
    </row>
    <row r="8" spans="1:15" x14ac:dyDescent="0.2">
      <c r="A8" s="161"/>
      <c r="B8" s="161"/>
      <c r="C8" s="161"/>
      <c r="D8" s="161"/>
      <c r="E8" s="161"/>
      <c r="F8" s="161"/>
      <c r="J8" s="157"/>
      <c r="K8" s="158"/>
      <c r="L8" s="159"/>
      <c r="M8" s="160"/>
    </row>
    <row r="9" spans="1:15" ht="16" thickBot="1" x14ac:dyDescent="0.25">
      <c r="A9" s="150"/>
      <c r="B9" s="460" t="s">
        <v>51</v>
      </c>
      <c r="C9" s="460"/>
      <c r="D9" s="460"/>
      <c r="E9" s="460"/>
      <c r="F9" s="460"/>
      <c r="G9" s="460"/>
      <c r="H9" s="460"/>
    </row>
    <row r="10" spans="1:15" ht="16" thickTop="1" x14ac:dyDescent="0.2"/>
    <row r="11" spans="1:15" x14ac:dyDescent="0.2">
      <c r="C11" s="162" t="str">
        <f>"Evaluation de l'impact social et environnemental de l'entreprise "&amp;nom_entreprise</f>
        <v xml:space="preserve">Evaluation de l'impact social et environnemental de l'entreprise </v>
      </c>
      <c r="D11" s="163"/>
      <c r="E11" s="163"/>
      <c r="F11" s="163"/>
      <c r="G11" s="163"/>
    </row>
    <row r="12" spans="1:15" ht="30" x14ac:dyDescent="0.2">
      <c r="B12" s="164" t="s">
        <v>59</v>
      </c>
      <c r="C12" s="165" t="s">
        <v>165</v>
      </c>
      <c r="D12" s="165" t="s">
        <v>166</v>
      </c>
      <c r="E12" s="165" t="s">
        <v>115</v>
      </c>
      <c r="F12" s="166" t="s">
        <v>58</v>
      </c>
      <c r="G12" s="167" t="s">
        <v>57</v>
      </c>
      <c r="H12" s="165" t="s">
        <v>260</v>
      </c>
    </row>
    <row r="13" spans="1:15" x14ac:dyDescent="0.2">
      <c r="B13" s="168" t="str">
        <f>Grille!A31</f>
        <v xml:space="preserve">Gouvernance de l'entreprise </v>
      </c>
      <c r="C13" s="169">
        <v>13</v>
      </c>
      <c r="D13" s="169">
        <f>maxi_gouvernance</f>
        <v>13</v>
      </c>
      <c r="E13" s="169">
        <f>score_gouvernance</f>
        <v>0</v>
      </c>
      <c r="F13" s="170">
        <f>Tableau1[[#This Row],[Points max applicables]]/Tableau1[[#This Row],[Points max théoriques]]</f>
        <v>1</v>
      </c>
      <c r="G13" s="170">
        <f>Tableau1[[#This Row],[Points obtenus]]/Tableau1[[#This Row],[Points max théoriques]]</f>
        <v>0</v>
      </c>
      <c r="H13" s="170">
        <f>Tableau1[[#This Row],[Points obtenus]]/Tableau1[[#This Row],[Points max applicables]]</f>
        <v>0</v>
      </c>
    </row>
    <row r="14" spans="1:15" x14ac:dyDescent="0.2">
      <c r="B14" s="168" t="str">
        <f>Grille!A46</f>
        <v>Impact 1 : Emploi juste et inclusif</v>
      </c>
      <c r="C14" s="169">
        <v>22</v>
      </c>
      <c r="D14" s="169">
        <f>maxi_impact1</f>
        <v>22</v>
      </c>
      <c r="E14" s="169">
        <f>score_impact1</f>
        <v>0</v>
      </c>
      <c r="F14" s="170">
        <f>Tableau1[[#This Row],[Points max applicables]]/Tableau1[[#This Row],[Points max théoriques]]</f>
        <v>1</v>
      </c>
      <c r="G14" s="170">
        <f>Tableau1[[#This Row],[Points obtenus]]/Tableau1[[#This Row],[Points max théoriques]]</f>
        <v>0</v>
      </c>
      <c r="H14" s="170">
        <f>Tableau1[[#This Row],[Points obtenus]]/Tableau1[[#This Row],[Points max applicables]]</f>
        <v>0</v>
      </c>
    </row>
    <row r="15" spans="1:15" x14ac:dyDescent="0.2">
      <c r="B15" s="168" t="s">
        <v>164</v>
      </c>
      <c r="C15" s="171">
        <v>20</v>
      </c>
      <c r="D15" s="169">
        <f>maxi_impact2</f>
        <v>20</v>
      </c>
      <c r="E15" s="169">
        <f>score_impact2</f>
        <v>0</v>
      </c>
      <c r="F15" s="170">
        <f>Tableau1[[#This Row],[Points max applicables]]/Tableau1[[#This Row],[Points max théoriques]]</f>
        <v>1</v>
      </c>
      <c r="G15" s="170">
        <f>Tableau1[[#This Row],[Points obtenus]]/Tableau1[[#This Row],[Points max théoriques]]</f>
        <v>0</v>
      </c>
      <c r="H15" s="170">
        <f>Tableau1[[#This Row],[Points obtenus]]/Tableau1[[#This Row],[Points max applicables]]</f>
        <v>0</v>
      </c>
    </row>
    <row r="16" spans="1:15" x14ac:dyDescent="0.2">
      <c r="B16" s="168" t="str">
        <f>Grille!A98</f>
        <v xml:space="preserve">Impact 3 : Gestion respectueuse de l'environnement </v>
      </c>
      <c r="C16" s="169">
        <v>20</v>
      </c>
      <c r="D16" s="169">
        <f>maxi_impact3</f>
        <v>20</v>
      </c>
      <c r="E16" s="169">
        <f>score_impact3</f>
        <v>0</v>
      </c>
      <c r="F16" s="170">
        <f>Tableau1[[#This Row],[Points max applicables]]/Tableau1[[#This Row],[Points max théoriques]]</f>
        <v>1</v>
      </c>
      <c r="G16" s="170">
        <f>Tableau1[[#This Row],[Points obtenus]]/Tableau1[[#This Row],[Points max théoriques]]</f>
        <v>0</v>
      </c>
      <c r="H16" s="170">
        <f>Tableau1[[#This Row],[Points obtenus]]/Tableau1[[#This Row],[Points max applicables]]</f>
        <v>0</v>
      </c>
    </row>
    <row r="17" spans="2:8" x14ac:dyDescent="0.2">
      <c r="B17" s="172" t="str">
        <f>Grille!A123</f>
        <v>Impact 4 : Souveraineté, résilience et territoire</v>
      </c>
      <c r="C17" s="173">
        <v>18</v>
      </c>
      <c r="D17" s="173">
        <f>maxi_impact4</f>
        <v>18</v>
      </c>
      <c r="E17" s="173">
        <f>score_impact4</f>
        <v>0</v>
      </c>
      <c r="F17" s="170">
        <f>Tableau1[[#This Row],[Points max applicables]]/Tableau1[[#This Row],[Points max théoriques]]</f>
        <v>1</v>
      </c>
      <c r="G17" s="170">
        <f>Tableau1[[#This Row],[Points obtenus]]/Tableau1[[#This Row],[Points max théoriques]]</f>
        <v>0</v>
      </c>
      <c r="H17" s="170">
        <f>Tableau1[[#This Row],[Points obtenus]]/Tableau1[[#This Row],[Points max applicables]]</f>
        <v>0</v>
      </c>
    </row>
    <row r="44" spans="2:8" ht="16" thickBot="1" x14ac:dyDescent="0.25">
      <c r="B44" s="460" t="s">
        <v>60</v>
      </c>
      <c r="C44" s="460"/>
      <c r="D44" s="460"/>
      <c r="E44" s="460"/>
      <c r="F44" s="460"/>
      <c r="G44" s="460"/>
      <c r="H44" s="460"/>
    </row>
    <row r="45" spans="2:8" ht="16" thickTop="1" x14ac:dyDescent="0.2">
      <c r="B45" s="174"/>
    </row>
    <row r="47" spans="2:8" ht="37" customHeight="1" x14ac:dyDescent="0.2">
      <c r="B47" s="175" t="s">
        <v>59</v>
      </c>
      <c r="C47" s="461" t="s">
        <v>114</v>
      </c>
      <c r="D47" s="462"/>
      <c r="E47" s="462"/>
      <c r="F47" s="462"/>
    </row>
    <row r="48" spans="2:8" ht="41.5" customHeight="1" x14ac:dyDescent="0.2">
      <c r="B48" s="176" t="str">
        <f>B13</f>
        <v xml:space="preserve">Gouvernance de l'entreprise </v>
      </c>
      <c r="C48" s="458" t="str">
        <f>IF(Gov_engagement="","",Gov_engagement)</f>
        <v/>
      </c>
      <c r="D48" s="458"/>
      <c r="E48" s="458"/>
      <c r="F48" s="458"/>
    </row>
    <row r="49" spans="2:6" ht="41.5" customHeight="1" x14ac:dyDescent="0.2">
      <c r="B49" s="176" t="str">
        <f t="shared" ref="B49:B52" si="0">B14</f>
        <v>Impact 1 : Emploi juste et inclusif</v>
      </c>
      <c r="C49" s="458" t="str">
        <f>IF(emploi_engagements="","",emploi_engagements)</f>
        <v/>
      </c>
      <c r="D49" s="458"/>
      <c r="E49" s="458"/>
      <c r="F49" s="458"/>
    </row>
    <row r="50" spans="2:6" ht="41.5" customHeight="1" x14ac:dyDescent="0.2">
      <c r="B50" s="176" t="str">
        <f t="shared" si="0"/>
        <v xml:space="preserve">Impact 2 Santé globale et bien-être au travail </v>
      </c>
      <c r="C50" s="458" t="str">
        <f>IF(sante_engagement="","",sante_engagement)</f>
        <v/>
      </c>
      <c r="D50" s="458"/>
      <c r="E50" s="458"/>
      <c r="F50" s="458"/>
    </row>
    <row r="51" spans="2:6" ht="41.5" customHeight="1" x14ac:dyDescent="0.2">
      <c r="B51" s="176" t="str">
        <f t="shared" si="0"/>
        <v xml:space="preserve">Impact 3 : Gestion respectueuse de l'environnement </v>
      </c>
      <c r="C51" s="458" t="str">
        <f>IF(environnement_engagement="","",environnement_engagement)</f>
        <v/>
      </c>
      <c r="D51" s="458"/>
      <c r="E51" s="458"/>
      <c r="F51" s="458"/>
    </row>
    <row r="52" spans="2:6" ht="41.5" customHeight="1" x14ac:dyDescent="0.2">
      <c r="B52" s="176" t="str">
        <f t="shared" si="0"/>
        <v>Impact 4 : Souveraineté, résilience et territoire</v>
      </c>
      <c r="C52" s="458" t="str">
        <f>IF(souverainete_engagements="","",souverainete_engagements)</f>
        <v/>
      </c>
      <c r="D52" s="458"/>
      <c r="E52" s="458"/>
      <c r="F52" s="458"/>
    </row>
  </sheetData>
  <sheetProtection sheet="1" objects="1" scenarios="1"/>
  <mergeCells count="9">
    <mergeCell ref="B1:H1"/>
    <mergeCell ref="B9:H9"/>
    <mergeCell ref="B44:H44"/>
    <mergeCell ref="C47:F47"/>
    <mergeCell ref="C48:F48"/>
    <mergeCell ref="C49:F49"/>
    <mergeCell ref="C50:F50"/>
    <mergeCell ref="C51:F51"/>
    <mergeCell ref="C52:F52"/>
  </mergeCells>
  <pageMargins left="0.70866141732283472" right="0.70866141732283472" top="0.94488188976377963" bottom="0.74803149606299213" header="0.31496062992125984" footer="0.31496062992125984"/>
  <pageSetup paperSize="9" scale="73" fitToHeight="0" orientation="portrait" horizontalDpi="4294967293" r:id="rId1"/>
  <headerFooter>
    <oddHeader>&amp;L&amp;G&amp;R&amp;D</oddHeader>
    <oddFooter>&amp;L&amp;F&amp;C&amp;G&amp;R&amp;P / &amp;N</oddFoot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4" enableFormatConditionsCalculation="0">
    <tabColor theme="7"/>
    <pageSetUpPr fitToPage="1"/>
  </sheetPr>
  <dimension ref="A1:M106"/>
  <sheetViews>
    <sheetView showGridLines="0" topLeftCell="A63" workbookViewId="0">
      <selection sqref="A1:H3"/>
    </sheetView>
  </sheetViews>
  <sheetFormatPr baseColWidth="10" defaultRowHeight="15" x14ac:dyDescent="0.2"/>
  <cols>
    <col min="1" max="1" width="28.1640625" style="164" customWidth="1"/>
    <col min="2" max="2" width="40.33203125" style="164" customWidth="1"/>
    <col min="3" max="3" width="58" style="164" customWidth="1"/>
    <col min="4" max="16384" width="10.83203125" style="164"/>
  </cols>
  <sheetData>
    <row r="1" spans="1:13" ht="21" customHeight="1" x14ac:dyDescent="0.2">
      <c r="A1" s="508" t="s">
        <v>262</v>
      </c>
      <c r="B1" s="508"/>
      <c r="C1" s="508"/>
      <c r="D1" s="508"/>
      <c r="E1" s="508"/>
      <c r="F1" s="508"/>
      <c r="G1" s="508"/>
      <c r="H1" s="508"/>
    </row>
    <row r="2" spans="1:13" x14ac:dyDescent="0.2">
      <c r="A2" s="508"/>
      <c r="B2" s="508"/>
      <c r="C2" s="508"/>
      <c r="D2" s="508"/>
      <c r="E2" s="508"/>
      <c r="F2" s="508"/>
      <c r="G2" s="508"/>
      <c r="H2" s="508"/>
    </row>
    <row r="3" spans="1:13" x14ac:dyDescent="0.2">
      <c r="A3" s="508"/>
      <c r="B3" s="508"/>
      <c r="C3" s="508"/>
      <c r="D3" s="508"/>
      <c r="E3" s="508"/>
      <c r="F3" s="508"/>
      <c r="G3" s="508"/>
      <c r="H3" s="508"/>
    </row>
    <row r="4" spans="1:13" x14ac:dyDescent="0.2">
      <c r="A4" s="177"/>
      <c r="B4" s="177"/>
      <c r="C4" s="177"/>
      <c r="D4" s="177"/>
      <c r="E4" s="177"/>
      <c r="F4" s="177"/>
      <c r="G4" s="177"/>
      <c r="H4" s="177"/>
    </row>
    <row r="5" spans="1:13" ht="26" x14ac:dyDescent="0.2">
      <c r="A5" s="521" t="s">
        <v>42</v>
      </c>
      <c r="B5" s="521"/>
      <c r="C5" s="521"/>
      <c r="D5" s="178"/>
      <c r="E5" s="179"/>
      <c r="F5" s="179"/>
      <c r="G5" s="179"/>
      <c r="H5" s="179"/>
    </row>
    <row r="6" spans="1:13" ht="15" customHeight="1" x14ac:dyDescent="0.2">
      <c r="A6" s="490" t="s">
        <v>74</v>
      </c>
      <c r="B6" s="490"/>
      <c r="C6" s="490" t="s">
        <v>108</v>
      </c>
      <c r="D6" s="490"/>
      <c r="E6" s="490"/>
      <c r="F6" s="490"/>
      <c r="G6" s="490"/>
      <c r="H6" s="490"/>
    </row>
    <row r="7" spans="1:13" ht="15" customHeight="1" x14ac:dyDescent="0.2">
      <c r="A7" s="522"/>
      <c r="B7" s="522"/>
      <c r="C7" s="491"/>
      <c r="D7" s="491"/>
      <c r="E7" s="491"/>
      <c r="F7" s="491"/>
      <c r="G7" s="491"/>
      <c r="H7" s="491"/>
    </row>
    <row r="8" spans="1:13" ht="44.25" customHeight="1" x14ac:dyDescent="0.2">
      <c r="A8" s="483" t="s">
        <v>43</v>
      </c>
      <c r="B8" s="180" t="str">
        <f>Grille!B34</f>
        <v>1-Quelle part des sièges de l’instance de gouvernance principale est occupée par des salarié.e.s de l'entreprise ? (En %) (Par exemple :  CA, Codir, Comex…)</v>
      </c>
      <c r="C8" s="515" t="s">
        <v>167</v>
      </c>
      <c r="D8" s="516"/>
      <c r="E8" s="516"/>
      <c r="F8" s="516"/>
      <c r="G8" s="516"/>
      <c r="H8" s="516"/>
      <c r="J8" s="181"/>
      <c r="K8" s="181"/>
      <c r="L8" s="181"/>
      <c r="M8" s="181"/>
    </row>
    <row r="9" spans="1:13" ht="48" customHeight="1" x14ac:dyDescent="0.2">
      <c r="A9" s="484"/>
      <c r="B9" s="182" t="str">
        <f>Grille!B35</f>
        <v xml:space="preserve">2-Combien de fois l'instance de gouvernance principale se réunit-elle par an ? </v>
      </c>
      <c r="C9" s="517" t="s">
        <v>168</v>
      </c>
      <c r="D9" s="517"/>
      <c r="E9" s="517"/>
      <c r="F9" s="517"/>
      <c r="G9" s="517"/>
      <c r="H9" s="517"/>
      <c r="J9" s="181"/>
      <c r="K9" s="181"/>
      <c r="L9" s="181"/>
      <c r="M9" s="181"/>
    </row>
    <row r="10" spans="1:13" ht="52" customHeight="1" x14ac:dyDescent="0.2">
      <c r="A10" s="483" t="s">
        <v>44</v>
      </c>
      <c r="B10" s="180" t="str">
        <f>Grille!B36</f>
        <v>3-Quelle part de femmes siège à l'instance de gouvernance principale de l'entreprise ? (Indiquez un %)*</v>
      </c>
      <c r="C10" s="518" t="s">
        <v>169</v>
      </c>
      <c r="D10" s="519"/>
      <c r="E10" s="519"/>
      <c r="F10" s="519"/>
      <c r="G10" s="519"/>
      <c r="H10" s="519"/>
      <c r="J10" s="181"/>
      <c r="K10" s="181"/>
      <c r="L10" s="181"/>
      <c r="M10" s="181"/>
    </row>
    <row r="11" spans="1:13" ht="73" customHeight="1" x14ac:dyDescent="0.2">
      <c r="A11" s="484"/>
      <c r="B11" s="182" t="str">
        <f>Grille!B37</f>
        <v>4-Les résultats de l'entreprise sont-ils présentés chaque année à des acteurs de la société civile ? (Associations, réseaux, acteurs publics, etc.)</v>
      </c>
      <c r="C11" s="517" t="s">
        <v>171</v>
      </c>
      <c r="D11" s="517"/>
      <c r="E11" s="517"/>
      <c r="F11" s="517"/>
      <c r="G11" s="517"/>
      <c r="H11" s="517"/>
      <c r="J11" s="181"/>
      <c r="K11" s="181"/>
      <c r="L11" s="181"/>
      <c r="M11" s="181"/>
    </row>
    <row r="12" spans="1:13" ht="63.75" customHeight="1" x14ac:dyDescent="0.2">
      <c r="A12" s="483" t="s">
        <v>45</v>
      </c>
      <c r="B12" s="183" t="str">
        <f>Grille!B38</f>
        <v>5-Les salarié.e.s sont-ils/elles impliqué.e.s dans l’analyse des risques (document unique d'évaluation des risques) ?</v>
      </c>
      <c r="C12" s="486" t="s">
        <v>98</v>
      </c>
      <c r="D12" s="486"/>
      <c r="E12" s="486"/>
      <c r="F12" s="486"/>
      <c r="G12" s="486"/>
      <c r="H12" s="486"/>
    </row>
    <row r="13" spans="1:13" ht="200" customHeight="1" x14ac:dyDescent="0.2">
      <c r="A13" s="485"/>
      <c r="B13" s="184" t="str">
        <f>Grille!B39</f>
        <v xml:space="preserve">6-De quand date la dernière actualisation du DUER ? </v>
      </c>
      <c r="C13" s="487" t="s">
        <v>172</v>
      </c>
      <c r="D13" s="488"/>
      <c r="E13" s="488"/>
      <c r="F13" s="488"/>
      <c r="G13" s="488"/>
      <c r="H13" s="488"/>
    </row>
    <row r="14" spans="1:13" ht="134.25" customHeight="1" x14ac:dyDescent="0.2">
      <c r="A14" s="485"/>
      <c r="B14" s="182" t="str">
        <f>Grille!B40</f>
        <v xml:space="preserve">7-L’entreprise produit-elle chaque année un rapport RSE (obligatoire si CA ou bilan &gt;100 millions €  et/ou nombre de salariés &gt;500) ? </v>
      </c>
      <c r="C14" s="489" t="s">
        <v>173</v>
      </c>
      <c r="D14" s="489"/>
      <c r="E14" s="489"/>
      <c r="F14" s="489"/>
      <c r="G14" s="489"/>
      <c r="H14" s="489"/>
    </row>
    <row r="15" spans="1:13" ht="15" customHeight="1" x14ac:dyDescent="0.2">
      <c r="A15" s="185"/>
      <c r="B15" s="185"/>
      <c r="C15" s="185"/>
      <c r="D15" s="185"/>
      <c r="E15" s="185"/>
      <c r="F15" s="185"/>
      <c r="G15" s="185"/>
      <c r="H15" s="185"/>
    </row>
    <row r="16" spans="1:13" ht="15" customHeight="1" x14ac:dyDescent="0.2">
      <c r="A16" s="185"/>
      <c r="B16" s="185"/>
      <c r="C16" s="185"/>
      <c r="D16" s="185"/>
      <c r="E16" s="185"/>
      <c r="F16" s="185"/>
      <c r="G16" s="185"/>
      <c r="H16" s="185"/>
    </row>
    <row r="17" spans="1:9" ht="27.75" customHeight="1" x14ac:dyDescent="0.2">
      <c r="A17" s="514" t="s">
        <v>49</v>
      </c>
      <c r="B17" s="514"/>
      <c r="C17" s="514"/>
      <c r="D17" s="186"/>
      <c r="E17" s="187"/>
      <c r="F17" s="187"/>
      <c r="G17" s="187"/>
      <c r="H17" s="187"/>
    </row>
    <row r="18" spans="1:9" ht="15" customHeight="1" x14ac:dyDescent="0.2">
      <c r="A18" s="512" t="s">
        <v>74</v>
      </c>
      <c r="B18" s="512"/>
      <c r="C18" s="490" t="s">
        <v>108</v>
      </c>
      <c r="D18" s="490"/>
      <c r="E18" s="490"/>
      <c r="F18" s="490"/>
      <c r="G18" s="490"/>
      <c r="H18" s="490"/>
    </row>
    <row r="19" spans="1:9" ht="15" customHeight="1" x14ac:dyDescent="0.2">
      <c r="A19" s="513"/>
      <c r="B19" s="513"/>
      <c r="C19" s="491"/>
      <c r="D19" s="491"/>
      <c r="E19" s="491"/>
      <c r="F19" s="491"/>
      <c r="G19" s="491"/>
      <c r="H19" s="491"/>
    </row>
    <row r="20" spans="1:9" ht="51" customHeight="1" x14ac:dyDescent="0.2">
      <c r="A20" s="509" t="s">
        <v>50</v>
      </c>
      <c r="B20" s="188" t="str">
        <f>Grille!B49</f>
        <v>8-Pour les entreprises de plus de 20 salarié.e.s, quelle est la part de salarié.e.s avec un handicap reconnu dans l'entreprise ?</v>
      </c>
      <c r="C20" s="410" t="s">
        <v>174</v>
      </c>
      <c r="D20" s="410"/>
      <c r="E20" s="410"/>
      <c r="F20" s="410"/>
      <c r="G20" s="410"/>
      <c r="H20" s="410"/>
    </row>
    <row r="21" spans="1:9" ht="62.25" customHeight="1" x14ac:dyDescent="0.2">
      <c r="A21" s="510"/>
      <c r="B21" s="189" t="str">
        <f>Grille!B50</f>
        <v>9-Pour les entreprises de moins de 20 salarié.e.s, parmi vos effectifs comptez-vous un.e ou des salarié.e.s avec un handicap reconnu ?</v>
      </c>
      <c r="C21" s="401" t="s">
        <v>175</v>
      </c>
      <c r="D21" s="401"/>
      <c r="E21" s="401"/>
      <c r="F21" s="401"/>
      <c r="G21" s="401"/>
      <c r="H21" s="401"/>
    </row>
    <row r="22" spans="1:9" ht="34" customHeight="1" x14ac:dyDescent="0.2">
      <c r="A22" s="511"/>
      <c r="B22" s="190" t="str">
        <f>Grille!B51</f>
        <v xml:space="preserve">10-En 2019, quelle était la part de salarié.e.s en CDD ou intérim ? </v>
      </c>
      <c r="C22" s="520" t="s">
        <v>176</v>
      </c>
      <c r="D22" s="520"/>
      <c r="E22" s="520"/>
      <c r="F22" s="520"/>
      <c r="G22" s="520"/>
      <c r="H22" s="520"/>
    </row>
    <row r="23" spans="1:9" ht="53" customHeight="1" x14ac:dyDescent="0.2">
      <c r="A23" s="478" t="s">
        <v>73</v>
      </c>
      <c r="B23" s="191" t="str">
        <f>Grille!B52</f>
        <v xml:space="preserve">11- En 2019, avez-vous recruté des stagiaires ? </v>
      </c>
      <c r="C23" s="560" t="s">
        <v>177</v>
      </c>
      <c r="D23" s="560"/>
      <c r="E23" s="560"/>
      <c r="F23" s="560"/>
      <c r="G23" s="560"/>
      <c r="H23" s="560"/>
      <c r="I23" s="181"/>
    </row>
    <row r="24" spans="1:9" ht="30" customHeight="1" x14ac:dyDescent="0.2">
      <c r="A24" s="479"/>
      <c r="B24" s="192" t="str">
        <f>Grille!B54</f>
        <v>13- En 2019, avez -vous recruté des apprenti.e.s et/ou alternant.e.s ?</v>
      </c>
      <c r="C24" s="561"/>
      <c r="D24" s="561"/>
      <c r="E24" s="561"/>
      <c r="F24" s="561"/>
      <c r="G24" s="561"/>
      <c r="H24" s="561"/>
      <c r="I24" s="181"/>
    </row>
    <row r="25" spans="1:9" ht="30" customHeight="1" x14ac:dyDescent="0.2">
      <c r="A25" s="479"/>
      <c r="B25" s="193" t="s">
        <v>137</v>
      </c>
      <c r="C25" s="558"/>
      <c r="D25" s="558"/>
      <c r="E25" s="558"/>
      <c r="F25" s="558"/>
      <c r="G25" s="558"/>
      <c r="H25" s="558"/>
      <c r="I25" s="181"/>
    </row>
    <row r="26" spans="1:9" ht="60" customHeight="1" x14ac:dyDescent="0.2">
      <c r="A26" s="479"/>
      <c r="B26" s="194" t="str">
        <f>Grille!B56</f>
        <v>15-Avez-vous embauché des salarié.e.s de plus de 50 ans ces deux dernières années ?</v>
      </c>
      <c r="C26" s="465" t="s">
        <v>178</v>
      </c>
      <c r="D26" s="465"/>
      <c r="E26" s="465"/>
      <c r="F26" s="465"/>
      <c r="G26" s="465"/>
      <c r="H26" s="465"/>
      <c r="I26" s="181"/>
    </row>
    <row r="27" spans="1:9" ht="60" customHeight="1" x14ac:dyDescent="0.2">
      <c r="A27" s="479"/>
      <c r="B27" s="194" t="s">
        <v>138</v>
      </c>
      <c r="C27" s="559"/>
      <c r="D27" s="559"/>
      <c r="E27" s="559"/>
      <c r="F27" s="559"/>
      <c r="G27" s="559"/>
      <c r="H27" s="559"/>
      <c r="I27" s="181"/>
    </row>
    <row r="28" spans="1:9" ht="60.75" customHeight="1" x14ac:dyDescent="0.2">
      <c r="A28" s="479"/>
      <c r="B28" s="194" t="str">
        <f>Grille!B58</f>
        <v>17-Avez vous embauché des personnes en réinsertion (chômeur.euse.s de longue durée, ancien.ne.s détenu.e.s...) ces deux dernières années ?</v>
      </c>
      <c r="C28" s="557" t="s">
        <v>167</v>
      </c>
      <c r="D28" s="557"/>
      <c r="E28" s="557"/>
      <c r="F28" s="557"/>
      <c r="G28" s="557"/>
      <c r="H28" s="557"/>
      <c r="I28" s="181"/>
    </row>
    <row r="29" spans="1:9" ht="60.75" customHeight="1" x14ac:dyDescent="0.2">
      <c r="A29" s="479"/>
      <c r="B29" s="194" t="s">
        <v>124</v>
      </c>
      <c r="C29" s="558"/>
      <c r="D29" s="558"/>
      <c r="E29" s="558"/>
      <c r="F29" s="558"/>
      <c r="G29" s="558"/>
      <c r="H29" s="558"/>
      <c r="I29" s="181"/>
    </row>
    <row r="30" spans="1:9" ht="60" customHeight="1" x14ac:dyDescent="0.2">
      <c r="A30" s="479"/>
      <c r="B30" s="463" t="str">
        <f>Grille!B60</f>
        <v>19-Avez-vous embauché des personnes accédant à leur premier emploi durable (CDI, CDD de + de 12 mois) ces deux dernières années ?</v>
      </c>
      <c r="C30" s="465" t="s">
        <v>167</v>
      </c>
      <c r="D30" s="465"/>
      <c r="E30" s="465"/>
      <c r="F30" s="465"/>
      <c r="G30" s="465"/>
      <c r="H30" s="465"/>
      <c r="I30" s="181"/>
    </row>
    <row r="31" spans="1:9" ht="60" customHeight="1" x14ac:dyDescent="0.2">
      <c r="A31" s="195"/>
      <c r="B31" s="464"/>
      <c r="C31" s="466"/>
      <c r="D31" s="466"/>
      <c r="E31" s="466"/>
      <c r="F31" s="466"/>
      <c r="G31" s="466"/>
      <c r="H31" s="466"/>
    </row>
    <row r="32" spans="1:9" ht="88" customHeight="1" x14ac:dyDescent="0.2">
      <c r="A32" s="479"/>
      <c r="B32" s="189" t="str">
        <f>Grille!B62</f>
        <v xml:space="preserve">21-En 2019, quel est l'écart de rémunération mensuelle entre le plus gros revenu (dirigeant.e ou salarié.e) et le/la salarié.e le/la moins payé.e ? </v>
      </c>
      <c r="C32" s="474" t="s">
        <v>179</v>
      </c>
      <c r="D32" s="474"/>
      <c r="E32" s="474"/>
      <c r="F32" s="474"/>
      <c r="G32" s="474"/>
      <c r="H32" s="474"/>
    </row>
    <row r="33" spans="1:10" ht="180" customHeight="1" x14ac:dyDescent="0.2">
      <c r="A33" s="479"/>
      <c r="B33" s="189" t="str">
        <f>Grille!B63</f>
        <v>22- Pour les entreprises de plus de 50 salarié.e.s, veuillez remplir cet index d'égalité professionnelle femme-homme et entrer votre résultat. (https://index-egapro.travail.gouv.fr/simulateur/43332d7a-8597-11eb-ade8-000d3ae6e201  (ce site du Ministère du Travail est sécurisé)</v>
      </c>
      <c r="C33" s="475" t="s">
        <v>180</v>
      </c>
      <c r="D33" s="475"/>
      <c r="E33" s="475"/>
      <c r="F33" s="475"/>
      <c r="G33" s="475"/>
      <c r="H33" s="475"/>
    </row>
    <row r="34" spans="1:10" ht="85" customHeight="1" x14ac:dyDescent="0.2">
      <c r="A34" s="478" t="str">
        <f>Grille!A64</f>
        <v>Formation</v>
      </c>
      <c r="B34" s="196" t="str">
        <f>Grille!B64</f>
        <v>23-Quel est le nombre de salarié.e.s ayant suivi une formation au cours de l'année N-1 ?*</v>
      </c>
      <c r="C34" s="562" t="s">
        <v>219</v>
      </c>
      <c r="D34" s="562"/>
      <c r="E34" s="562"/>
      <c r="F34" s="562"/>
      <c r="G34" s="562"/>
      <c r="H34" s="562"/>
      <c r="I34" s="181"/>
      <c r="J34" s="181"/>
    </row>
    <row r="35" spans="1:10" ht="41" customHeight="1" x14ac:dyDescent="0.2">
      <c r="A35" s="479"/>
      <c r="B35" s="197" t="str">
        <f>Grille!B65</f>
        <v>24-Dont proportion de formations internes ?*</v>
      </c>
      <c r="C35" s="552" t="s">
        <v>216</v>
      </c>
      <c r="D35" s="552"/>
      <c r="E35" s="552"/>
      <c r="F35" s="552"/>
      <c r="G35" s="552"/>
      <c r="H35" s="552"/>
      <c r="I35" s="181"/>
      <c r="J35" s="181"/>
    </row>
    <row r="36" spans="1:10" ht="48" customHeight="1" x14ac:dyDescent="0.2">
      <c r="A36" s="479"/>
      <c r="B36" s="198" t="str">
        <f>Grille!B66</f>
        <v>25-Quel est le nombre total d'heures de formation ?*</v>
      </c>
      <c r="C36" s="466" t="s">
        <v>219</v>
      </c>
      <c r="D36" s="466"/>
      <c r="E36" s="466"/>
      <c r="F36" s="466"/>
      <c r="G36" s="466"/>
      <c r="H36" s="466"/>
      <c r="I36" s="181"/>
      <c r="J36" s="181"/>
    </row>
    <row r="37" spans="1:10" ht="35" customHeight="1" x14ac:dyDescent="0.2">
      <c r="A37" s="480"/>
      <c r="B37" s="199" t="str">
        <f>Grille!B67</f>
        <v>26-Votre entreprise a-t-elle un organisme de formation interne ?*</v>
      </c>
      <c r="C37" s="471" t="s">
        <v>219</v>
      </c>
      <c r="D37" s="471"/>
      <c r="E37" s="471"/>
      <c r="F37" s="471"/>
      <c r="G37" s="471"/>
      <c r="H37" s="471"/>
      <c r="I37" s="181"/>
      <c r="J37" s="181"/>
    </row>
    <row r="38" spans="1:10" ht="31.5" customHeight="1" x14ac:dyDescent="0.2">
      <c r="A38" s="200"/>
      <c r="B38" s="201"/>
      <c r="C38" s="202"/>
      <c r="D38" s="202"/>
      <c r="E38" s="202"/>
      <c r="F38" s="202"/>
      <c r="G38" s="202"/>
      <c r="H38" s="202"/>
    </row>
    <row r="39" spans="1:10" ht="29.25" customHeight="1" x14ac:dyDescent="0.2">
      <c r="A39" s="476" t="s">
        <v>99</v>
      </c>
      <c r="B39" s="477"/>
      <c r="C39" s="477"/>
      <c r="D39" s="477"/>
      <c r="E39" s="203"/>
      <c r="F39" s="203"/>
      <c r="G39" s="203"/>
      <c r="H39" s="203"/>
    </row>
    <row r="40" spans="1:10" ht="41.25" customHeight="1" x14ac:dyDescent="0.2">
      <c r="A40" s="204"/>
      <c r="B40" s="205" t="s">
        <v>74</v>
      </c>
      <c r="C40" s="469" t="s">
        <v>108</v>
      </c>
      <c r="D40" s="469"/>
      <c r="E40" s="469"/>
      <c r="F40" s="469"/>
      <c r="G40" s="469"/>
      <c r="H40" s="469"/>
    </row>
    <row r="41" spans="1:10" ht="41.25" customHeight="1" x14ac:dyDescent="0.2">
      <c r="A41" s="204"/>
      <c r="B41" s="205"/>
      <c r="C41" s="206"/>
      <c r="D41" s="206"/>
      <c r="E41" s="206"/>
      <c r="F41" s="206"/>
      <c r="G41" s="206"/>
      <c r="H41" s="206"/>
    </row>
    <row r="42" spans="1:10" ht="108" customHeight="1" x14ac:dyDescent="0.2">
      <c r="A42" s="481" t="str">
        <f>Grille!A76</f>
        <v>Télétravail</v>
      </c>
      <c r="B42" s="207" t="str">
        <f>Grille!B76</f>
        <v xml:space="preserve">27-Votre entreprise dispose-t-elle d'un accord/d'une convention de télétravail ? </v>
      </c>
      <c r="C42" s="482" t="s">
        <v>217</v>
      </c>
      <c r="D42" s="482"/>
      <c r="E42" s="482"/>
      <c r="F42" s="482"/>
      <c r="G42" s="482"/>
      <c r="H42" s="482"/>
    </row>
    <row r="43" spans="1:10" ht="41.25" customHeight="1" x14ac:dyDescent="0.2">
      <c r="A43" s="481"/>
      <c r="B43" s="207" t="str">
        <f>Grille!B77</f>
        <v>28-Cet accord a-t-il été élaboré de manière collective avec des représentant.e.s du personnel ?</v>
      </c>
      <c r="C43" s="506" t="s">
        <v>229</v>
      </c>
      <c r="D43" s="506"/>
      <c r="E43" s="506"/>
      <c r="F43" s="506"/>
      <c r="G43" s="506"/>
      <c r="H43" s="506"/>
    </row>
    <row r="44" spans="1:10" ht="41.25" customHeight="1" x14ac:dyDescent="0.2">
      <c r="A44" s="481"/>
      <c r="B44" s="207" t="str">
        <f>Grille!B78</f>
        <v>29-En moyenne quel est le volume de jours télétravaillés mensuels pour un.e salarié.e (en 2019) ?*</v>
      </c>
      <c r="C44" s="556" t="s">
        <v>218</v>
      </c>
      <c r="D44" s="556"/>
      <c r="E44" s="556"/>
      <c r="F44" s="556"/>
      <c r="G44" s="556"/>
      <c r="H44" s="556"/>
    </row>
    <row r="45" spans="1:10" ht="41.25" customHeight="1" x14ac:dyDescent="0.2">
      <c r="A45" s="481"/>
      <c r="B45" s="207" t="str">
        <f>Grille!B79</f>
        <v>30-En cas de refus de mise en place du télétravail, quelles sont les raisons ? *</v>
      </c>
      <c r="C45" s="507" t="s">
        <v>230</v>
      </c>
      <c r="D45" s="507"/>
      <c r="E45" s="507"/>
      <c r="F45" s="507"/>
      <c r="G45" s="507"/>
      <c r="H45" s="507"/>
    </row>
    <row r="46" spans="1:10" ht="41.25" customHeight="1" x14ac:dyDescent="0.2">
      <c r="A46" s="481"/>
      <c r="B46" s="207" t="str">
        <f>Grille!B80</f>
        <v>31-Parmi les salarié.e.s ayant la possibilité de télétravailler, quelle part télétravaille plus de deux fois par mois ? *</v>
      </c>
      <c r="C46" s="470" t="s">
        <v>218</v>
      </c>
      <c r="D46" s="470"/>
      <c r="E46" s="470"/>
      <c r="F46" s="470"/>
      <c r="G46" s="470"/>
      <c r="H46" s="470"/>
    </row>
    <row r="47" spans="1:10" ht="41.25" customHeight="1" x14ac:dyDescent="0.2">
      <c r="A47" s="481"/>
      <c r="B47" s="207" t="str">
        <f>Grille!B81</f>
        <v>32-L'entreprise propose-t-elle aux salarié.e.s une aide à l'équipement dans le cadre du télétravail (matériel informatique, abonnements, etc.) ?</v>
      </c>
      <c r="C47" s="563" t="s">
        <v>181</v>
      </c>
      <c r="D47" s="563"/>
      <c r="E47" s="563"/>
      <c r="F47" s="563"/>
      <c r="G47" s="563"/>
      <c r="H47" s="563"/>
    </row>
    <row r="48" spans="1:10" ht="53.25" customHeight="1" x14ac:dyDescent="0.2">
      <c r="A48" s="524" t="s">
        <v>72</v>
      </c>
      <c r="B48" s="208" t="str">
        <f>Grille!B82</f>
        <v>33-Quelle part de vos salarié.e.s a subi un accident du travail durant ces deux dernières années ?</v>
      </c>
      <c r="C48" s="535" t="s">
        <v>182</v>
      </c>
      <c r="D48" s="535"/>
      <c r="E48" s="535"/>
      <c r="F48" s="535"/>
      <c r="G48" s="535"/>
      <c r="H48" s="535"/>
    </row>
    <row r="49" spans="1:8" ht="64" customHeight="1" x14ac:dyDescent="0.2">
      <c r="A49" s="524"/>
      <c r="B49" s="209" t="str">
        <f>Grille!B83</f>
        <v>34-Quel est votre taux de turnover pour l'année 2020 ? * ( (nombre de départ(s) + nombre d'arrivée(s) / 2)/effectif total)</v>
      </c>
      <c r="C49" s="492" t="s">
        <v>231</v>
      </c>
      <c r="D49" s="492"/>
      <c r="E49" s="492"/>
      <c r="F49" s="492"/>
      <c r="G49" s="492"/>
      <c r="H49" s="492"/>
    </row>
    <row r="50" spans="1:8" ht="64" customHeight="1" x14ac:dyDescent="0.2">
      <c r="A50" s="524"/>
      <c r="B50" s="207" t="str">
        <f>Grille!B84</f>
        <v>35-Quel est votre taux d'absentéisme pour l'année 2020 ? ((nombre d'heures travaillées / nombre d'heures théoriquement travaillées)x100)*</v>
      </c>
      <c r="C50" s="501" t="s">
        <v>75</v>
      </c>
      <c r="D50" s="501"/>
      <c r="E50" s="501"/>
      <c r="F50" s="501"/>
      <c r="G50" s="501"/>
      <c r="H50" s="501"/>
    </row>
    <row r="51" spans="1:8" ht="90" customHeight="1" x14ac:dyDescent="0.2">
      <c r="A51" s="524"/>
      <c r="B51" s="210" t="str">
        <f>Grille!B85</f>
        <v>37- Avez-vous mis en place des aménagements dans vos locaux pour améliorer le confort de vos salariés (Fruits à volonté, postes de travail confortables, confort thermique, cloisons amovibles, douches, etc.) ?</v>
      </c>
      <c r="C51" s="503" t="s">
        <v>183</v>
      </c>
      <c r="D51" s="503"/>
      <c r="E51" s="503"/>
      <c r="F51" s="503"/>
      <c r="G51" s="503"/>
      <c r="H51" s="503"/>
    </row>
    <row r="52" spans="1:8" ht="64" customHeight="1" x14ac:dyDescent="0.2">
      <c r="A52" s="524"/>
      <c r="B52" s="210" t="str">
        <f>Grille!B86</f>
        <v>38- Si oui, qu'avez-vous mis en place ?*</v>
      </c>
      <c r="C52" s="504"/>
      <c r="D52" s="504"/>
      <c r="E52" s="504"/>
      <c r="F52" s="504"/>
      <c r="G52" s="504"/>
      <c r="H52" s="504"/>
    </row>
    <row r="53" spans="1:8" ht="136" customHeight="1" x14ac:dyDescent="0.2">
      <c r="A53" s="524"/>
      <c r="B53" s="210" t="str">
        <f>Grille!B87</f>
        <v>39- Vos salarié.e.s ont-ils/elles la possibilité d’aménager leur temps de travail (flexibilité des horaires) ?</v>
      </c>
      <c r="C53" s="505" t="s">
        <v>232</v>
      </c>
      <c r="D53" s="505"/>
      <c r="E53" s="505"/>
      <c r="F53" s="505"/>
      <c r="G53" s="505"/>
      <c r="H53" s="505"/>
    </row>
    <row r="54" spans="1:8" ht="65.25" customHeight="1" x14ac:dyDescent="0.2">
      <c r="A54" s="524"/>
      <c r="B54" s="211" t="str">
        <f>Grille!B90</f>
        <v>42- Utilisez-vous un système de commissions (par exemple pour les commerciaux) ?</v>
      </c>
      <c r="C54" s="553" t="s">
        <v>233</v>
      </c>
      <c r="D54" s="553"/>
      <c r="E54" s="553"/>
      <c r="F54" s="553"/>
      <c r="G54" s="553"/>
      <c r="H54" s="553"/>
    </row>
    <row r="55" spans="1:8" ht="61.5" customHeight="1" x14ac:dyDescent="0.2">
      <c r="A55" s="536" t="s">
        <v>80</v>
      </c>
      <c r="B55" s="212" t="str">
        <f>Grille!B92</f>
        <v>44-Qu'avez-vous mis en place pour favoriser l'usage de modes de transport doux et/ou partagés (prime vélo, forfait mobilités durables…) ? *</v>
      </c>
      <c r="C55" s="502" t="s">
        <v>184</v>
      </c>
      <c r="D55" s="502"/>
      <c r="E55" s="502"/>
      <c r="F55" s="502"/>
      <c r="G55" s="502"/>
      <c r="H55" s="502"/>
    </row>
    <row r="56" spans="1:8" ht="198.75" customHeight="1" thickBot="1" x14ac:dyDescent="0.25">
      <c r="A56" s="537"/>
      <c r="B56" s="213" t="str">
        <f>Grille!B91</f>
        <v xml:space="preserve">43-Prenez vous en charge les titres de transports de vos salarié.e.s (trajet domicile-travail) au-delà des obligations légales ? </v>
      </c>
      <c r="C56" s="538" t="s">
        <v>185</v>
      </c>
      <c r="D56" s="539"/>
      <c r="E56" s="539"/>
      <c r="F56" s="539"/>
      <c r="G56" s="539"/>
      <c r="H56" s="539"/>
    </row>
    <row r="57" spans="1:8" x14ac:dyDescent="0.2">
      <c r="A57" s="151"/>
      <c r="B57" s="151"/>
      <c r="C57" s="151"/>
      <c r="D57" s="151"/>
      <c r="E57" s="151"/>
      <c r="F57" s="151"/>
      <c r="G57" s="151"/>
      <c r="H57" s="151"/>
    </row>
    <row r="58" spans="1:8" x14ac:dyDescent="0.2">
      <c r="A58" s="151"/>
      <c r="B58" s="151"/>
      <c r="C58" s="214"/>
      <c r="D58" s="151"/>
      <c r="E58" s="151"/>
      <c r="F58" s="151"/>
      <c r="G58" s="151"/>
      <c r="H58" s="151"/>
    </row>
    <row r="59" spans="1:8" ht="26" x14ac:dyDescent="0.2">
      <c r="A59" s="215" t="s">
        <v>78</v>
      </c>
      <c r="B59" s="215"/>
      <c r="C59" s="215"/>
      <c r="D59" s="216"/>
      <c r="E59" s="179"/>
      <c r="F59" s="179"/>
      <c r="G59" s="179"/>
      <c r="H59" s="179"/>
    </row>
    <row r="60" spans="1:8" ht="15" customHeight="1" x14ac:dyDescent="0.2">
      <c r="A60" s="490" t="s">
        <v>74</v>
      </c>
      <c r="B60" s="490"/>
      <c r="C60" s="490" t="s">
        <v>108</v>
      </c>
      <c r="D60" s="490"/>
      <c r="E60" s="490"/>
      <c r="F60" s="490"/>
      <c r="G60" s="490"/>
      <c r="H60" s="490"/>
    </row>
    <row r="61" spans="1:8" ht="35" customHeight="1" x14ac:dyDescent="0.2">
      <c r="A61" s="522"/>
      <c r="B61" s="522"/>
      <c r="C61" s="491"/>
      <c r="D61" s="491"/>
      <c r="E61" s="491"/>
      <c r="F61" s="491"/>
      <c r="G61" s="491"/>
      <c r="H61" s="491"/>
    </row>
    <row r="62" spans="1:8" ht="147" customHeight="1" x14ac:dyDescent="0.2">
      <c r="A62" s="532" t="str">
        <f>Grille!A101</f>
        <v xml:space="preserve">Consommation d'énergie et gestion des ressources et des déchets </v>
      </c>
      <c r="B62" s="217" t="str">
        <f>Grille!B101</f>
        <v>45-L'entreprise a-t-elle déjà réalisé un bilan GES Scope ou compte-t-elle le faire dans les 12 mois à venir ?</v>
      </c>
      <c r="C62" s="534" t="s">
        <v>186</v>
      </c>
      <c r="D62" s="534"/>
      <c r="E62" s="534"/>
      <c r="F62" s="534"/>
      <c r="G62" s="534"/>
      <c r="H62" s="534"/>
    </row>
    <row r="63" spans="1:8" ht="174" customHeight="1" x14ac:dyDescent="0.2">
      <c r="A63" s="533"/>
      <c r="B63" s="218" t="str">
        <f>Grille!B102</f>
        <v>46-Si oui lequel (1, 2 ou 3) et quels résultats avez-vous obtenus ?*</v>
      </c>
      <c r="C63" s="472"/>
      <c r="D63" s="472"/>
      <c r="E63" s="472"/>
      <c r="F63" s="472"/>
      <c r="G63" s="472"/>
      <c r="H63" s="472"/>
    </row>
    <row r="64" spans="1:8" ht="52" customHeight="1" x14ac:dyDescent="0.2">
      <c r="A64" s="533"/>
      <c r="B64" s="219" t="str">
        <f>Grille!B103</f>
        <v>47- Avez-vous des fournisseurs labellisés (Bio, Ecolabel européen, NF Environnement, One Voice, etc.) pour vos matières premières de production ?</v>
      </c>
      <c r="C64" s="554" t="s">
        <v>126</v>
      </c>
      <c r="D64" s="554"/>
      <c r="E64" s="554"/>
      <c r="F64" s="554"/>
      <c r="G64" s="554"/>
      <c r="H64" s="554"/>
    </row>
    <row r="65" spans="1:8" ht="56" customHeight="1" x14ac:dyDescent="0.2">
      <c r="A65" s="533"/>
      <c r="B65" s="218" t="str">
        <f>Grille!B104</f>
        <v>48-Si oui, merci de préciser le pourcentage des achats concernés et le(s) label(s) ? *</v>
      </c>
      <c r="C65" s="554"/>
      <c r="D65" s="554"/>
      <c r="E65" s="554"/>
      <c r="F65" s="554"/>
      <c r="G65" s="554"/>
      <c r="H65" s="554"/>
    </row>
    <row r="66" spans="1:8" ht="82" customHeight="1" x14ac:dyDescent="0.2">
      <c r="A66" s="533"/>
      <c r="B66" s="218" t="str">
        <f>Grille!B105</f>
        <v>49-Avez-vous mis en place un tri des déchets au sein de votre entreprise ?</v>
      </c>
      <c r="C66" s="472" t="s">
        <v>234</v>
      </c>
      <c r="D66" s="472"/>
      <c r="E66" s="472"/>
      <c r="F66" s="472"/>
      <c r="G66" s="472"/>
      <c r="H66" s="472"/>
    </row>
    <row r="67" spans="1:8" ht="83" customHeight="1" x14ac:dyDescent="0.2">
      <c r="A67" s="533"/>
      <c r="B67" s="218" t="str">
        <f>Grille!B106</f>
        <v>50-Qu’avez-vous mis en place afin de réduire votre consommation énergétique ? (Utilisation de LED, réduction de la consommation des appareils informatiques, réduction du chauffage, etc.)*</v>
      </c>
      <c r="C67" s="555" t="s">
        <v>187</v>
      </c>
      <c r="D67" s="555"/>
      <c r="E67" s="555"/>
      <c r="F67" s="555"/>
      <c r="G67" s="555"/>
      <c r="H67" s="555"/>
    </row>
    <row r="68" spans="1:8" ht="83" customHeight="1" x14ac:dyDescent="0.2">
      <c r="A68" s="533"/>
      <c r="B68" s="220" t="str">
        <f>Grille!B107</f>
        <v>51-Qu'avez-vous mis en place afin de réduire votre consommation de matériaux et fournitures ?*</v>
      </c>
      <c r="C68" s="500" t="s">
        <v>220</v>
      </c>
      <c r="D68" s="500"/>
      <c r="E68" s="500"/>
      <c r="F68" s="500"/>
      <c r="G68" s="500"/>
      <c r="H68" s="500"/>
    </row>
    <row r="69" spans="1:8" ht="83" customHeight="1" x14ac:dyDescent="0.2">
      <c r="A69" s="221"/>
      <c r="B69" s="222" t="str">
        <f>Grille!B108</f>
        <v xml:space="preserve">52-Pour les entreprises de fabrication/production, avez-vous mis en place une politique de moindre impact de votre processus de production ? </v>
      </c>
      <c r="C69" s="550"/>
      <c r="D69" s="550"/>
      <c r="E69" s="550"/>
      <c r="F69" s="550"/>
      <c r="G69" s="550"/>
      <c r="H69" s="550"/>
    </row>
    <row r="70" spans="1:8" ht="83" customHeight="1" x14ac:dyDescent="0.2">
      <c r="A70" s="221"/>
      <c r="B70" s="223" t="str">
        <f>Grille!B109</f>
        <v>53-Si oui, qu'avez-vous mis en place ? *</v>
      </c>
      <c r="C70" s="551"/>
      <c r="D70" s="551"/>
      <c r="E70" s="551"/>
      <c r="F70" s="551"/>
      <c r="G70" s="551"/>
      <c r="H70" s="551"/>
    </row>
    <row r="71" spans="1:8" ht="45" x14ac:dyDescent="0.2">
      <c r="A71" s="532" t="s">
        <v>52</v>
      </c>
      <c r="B71" s="217" t="str">
        <f>Grille!B110</f>
        <v>54-Si vous êtes propriétaire, quelle est l'étiquette DPE de la majorité (en m²) des locaux de l'entreprise dans la métropole de Lyon ?</v>
      </c>
      <c r="C71" s="495" t="s">
        <v>188</v>
      </c>
      <c r="D71" s="495"/>
      <c r="E71" s="495"/>
      <c r="F71" s="495"/>
      <c r="G71" s="495"/>
      <c r="H71" s="495"/>
    </row>
    <row r="72" spans="1:8" ht="75" customHeight="1" x14ac:dyDescent="0.2">
      <c r="A72" s="533"/>
      <c r="B72" s="218" t="str">
        <f>Grille!B111</f>
        <v>55-Si vous êtes locataire, quelle est l'étiquette de diagnostic de performance énergétique de la majorité (en m²) des locaux de l'entreprise dans la métropole de Lyon ?*</v>
      </c>
      <c r="C72" s="499"/>
      <c r="D72" s="499"/>
      <c r="E72" s="499"/>
      <c r="F72" s="499"/>
      <c r="G72" s="499"/>
      <c r="H72" s="499"/>
    </row>
    <row r="73" spans="1:8" ht="75" x14ac:dyDescent="0.2">
      <c r="A73" s="533"/>
      <c r="B73" s="218" t="str">
        <f>Grille!B112</f>
        <v xml:space="preserve">56-L'entreprise est-elle engagée dans une démarche de réduction de sa consommation énergétique (travaux, équipement…) et a-t-elle entamé ou prévoit-elle (dans les 12 mois) des actions en ce sens ? </v>
      </c>
      <c r="C73" s="473" t="s">
        <v>189</v>
      </c>
      <c r="D73" s="473"/>
      <c r="E73" s="473"/>
      <c r="F73" s="473"/>
      <c r="G73" s="473"/>
      <c r="H73" s="473"/>
    </row>
    <row r="74" spans="1:8" ht="28" customHeight="1" x14ac:dyDescent="0.2">
      <c r="A74" s="533"/>
      <c r="B74" s="218" t="str">
        <f>Grille!B113</f>
        <v>57-Si oui, le(s)quel(s)? *</v>
      </c>
      <c r="C74" s="472"/>
      <c r="D74" s="472"/>
      <c r="E74" s="472"/>
      <c r="F74" s="472"/>
      <c r="G74" s="472"/>
      <c r="H74" s="472"/>
    </row>
    <row r="75" spans="1:8" ht="25" customHeight="1" x14ac:dyDescent="0.2">
      <c r="A75" s="532" t="s">
        <v>65</v>
      </c>
      <c r="B75" s="493" t="str">
        <f>Grille!B114</f>
        <v>58-Les agents de l'entreprises utilisent-ils l'avion pour vos déplacements en France métropolitaine?</v>
      </c>
      <c r="C75" s="495" t="s">
        <v>190</v>
      </c>
      <c r="D75" s="495"/>
      <c r="E75" s="495"/>
      <c r="F75" s="495"/>
      <c r="G75" s="495"/>
      <c r="H75" s="495"/>
    </row>
    <row r="76" spans="1:8" ht="29.25" customHeight="1" x14ac:dyDescent="0.2">
      <c r="A76" s="533"/>
      <c r="B76" s="494"/>
      <c r="C76" s="496"/>
      <c r="D76" s="496"/>
      <c r="E76" s="496"/>
      <c r="F76" s="496"/>
      <c r="G76" s="496"/>
      <c r="H76" s="496"/>
    </row>
    <row r="77" spans="1:8" ht="57.75" customHeight="1" x14ac:dyDescent="0.2">
      <c r="A77" s="533"/>
      <c r="B77" s="530" t="str">
        <f>Grille!B115</f>
        <v>59-L'entreprise favorise-t-elle l'usage du train/covoiturage/autopartage/transports en commun à l'usage individuel de la voiture dans ses déplacements professionnels ?</v>
      </c>
      <c r="C77" s="497" t="s">
        <v>191</v>
      </c>
      <c r="D77" s="497"/>
      <c r="E77" s="497"/>
      <c r="F77" s="497"/>
      <c r="G77" s="497"/>
      <c r="H77" s="497"/>
    </row>
    <row r="78" spans="1:8" ht="35.25" customHeight="1" x14ac:dyDescent="0.2">
      <c r="A78" s="533"/>
      <c r="B78" s="531"/>
      <c r="C78" s="498"/>
      <c r="D78" s="498"/>
      <c r="E78" s="498"/>
      <c r="F78" s="498"/>
      <c r="G78" s="498"/>
      <c r="H78" s="498"/>
    </row>
    <row r="79" spans="1:8" ht="87" customHeight="1" x14ac:dyDescent="0.2">
      <c r="A79" s="533"/>
      <c r="B79" s="218" t="str">
        <f>Grille!B116</f>
        <v>60-Impact de vos véhicules de fonction sur l'environnement : en moyenne quelle vignette Crit'air possèdent vos véhicules ?</v>
      </c>
      <c r="C79" s="525" t="s">
        <v>192</v>
      </c>
      <c r="D79" s="525"/>
      <c r="E79" s="525"/>
      <c r="F79" s="525"/>
      <c r="G79" s="525"/>
      <c r="H79" s="525"/>
    </row>
    <row r="80" spans="1:8" ht="34" customHeight="1" x14ac:dyDescent="0.2">
      <c r="A80" s="533"/>
      <c r="B80" s="224"/>
      <c r="C80" s="496"/>
      <c r="D80" s="496"/>
      <c r="E80" s="496"/>
      <c r="F80" s="496"/>
      <c r="G80" s="496"/>
      <c r="H80" s="496"/>
    </row>
    <row r="81" spans="1:9" x14ac:dyDescent="0.2">
      <c r="A81" s="151"/>
      <c r="B81" s="151"/>
      <c r="C81" s="185"/>
      <c r="D81" s="185"/>
      <c r="E81" s="185"/>
      <c r="F81" s="185"/>
      <c r="G81" s="185"/>
      <c r="H81" s="185"/>
    </row>
    <row r="82" spans="1:9" x14ac:dyDescent="0.2">
      <c r="A82" s="151"/>
      <c r="B82" s="151"/>
      <c r="C82" s="185"/>
      <c r="D82" s="185"/>
      <c r="E82" s="185"/>
      <c r="F82" s="185"/>
      <c r="G82" s="185"/>
      <c r="H82" s="185"/>
    </row>
    <row r="83" spans="1:9" ht="26" x14ac:dyDescent="0.2">
      <c r="A83" s="215" t="s">
        <v>103</v>
      </c>
      <c r="B83" s="215"/>
      <c r="C83" s="225"/>
      <c r="D83" s="226"/>
      <c r="E83" s="187"/>
      <c r="F83" s="187"/>
      <c r="G83" s="187"/>
      <c r="H83" s="187"/>
    </row>
    <row r="84" spans="1:9" ht="15" customHeight="1" x14ac:dyDescent="0.2">
      <c r="A84" s="469" t="s">
        <v>74</v>
      </c>
      <c r="B84" s="469"/>
      <c r="C84" s="467" t="s">
        <v>109</v>
      </c>
      <c r="D84" s="467"/>
      <c r="E84" s="467"/>
      <c r="F84" s="467"/>
      <c r="G84" s="467"/>
      <c r="H84" s="467"/>
    </row>
    <row r="85" spans="1:9" ht="40" customHeight="1" x14ac:dyDescent="0.2">
      <c r="A85" s="469"/>
      <c r="B85" s="469"/>
      <c r="C85" s="468"/>
      <c r="D85" s="468"/>
      <c r="E85" s="468"/>
      <c r="F85" s="468"/>
      <c r="G85" s="468"/>
      <c r="H85" s="468"/>
    </row>
    <row r="86" spans="1:9" ht="79.5" customHeight="1" x14ac:dyDescent="0.2">
      <c r="A86" s="526" t="s">
        <v>53</v>
      </c>
      <c r="B86" s="227" t="str">
        <f>Grille!B127</f>
        <v>62- Quels sont les dispositifs développés pour privilégier des fournisseurs/prestataires locaux (Rhône et départements limitrophes) dans votre fonctionnement courant ? *</v>
      </c>
      <c r="C86" s="529" t="s">
        <v>193</v>
      </c>
      <c r="D86" s="529"/>
      <c r="E86" s="529"/>
      <c r="F86" s="529"/>
      <c r="G86" s="529"/>
      <c r="H86" s="529"/>
      <c r="I86" s="181"/>
    </row>
    <row r="87" spans="1:9" ht="45" x14ac:dyDescent="0.2">
      <c r="A87" s="527"/>
      <c r="B87" s="228" t="str">
        <f>Grille!B128</f>
        <v>63-Quels sont les dispositifs développés pour privilégier des fournisseurs/prestataires français dans votre fonctionnement courant ? *</v>
      </c>
      <c r="C87" s="327" t="s">
        <v>167</v>
      </c>
      <c r="D87" s="273"/>
      <c r="E87" s="273"/>
      <c r="F87" s="273"/>
      <c r="G87" s="273"/>
      <c r="H87" s="273"/>
      <c r="I87" s="181"/>
    </row>
    <row r="88" spans="1:9" ht="30" x14ac:dyDescent="0.2">
      <c r="A88" s="527"/>
      <c r="B88" s="229" t="str">
        <f>Grille!B129</f>
        <v xml:space="preserve">64-L'entreprise investit-elle en Recherche et Développement sur le territoire de la Métropole ? </v>
      </c>
      <c r="C88" s="542" t="s">
        <v>194</v>
      </c>
      <c r="D88" s="542"/>
      <c r="E88" s="542"/>
      <c r="F88" s="542"/>
      <c r="G88" s="542"/>
      <c r="H88" s="542"/>
      <c r="I88" s="181"/>
    </row>
    <row r="89" spans="1:9" ht="45" customHeight="1" x14ac:dyDescent="0.2">
      <c r="A89" s="545"/>
      <c r="B89" s="230" t="str">
        <f>Grille!B130</f>
        <v>65-Si oui, comment ?*</v>
      </c>
      <c r="C89" s="543"/>
      <c r="D89" s="543"/>
      <c r="E89" s="543"/>
      <c r="F89" s="543"/>
      <c r="G89" s="543"/>
      <c r="H89" s="543"/>
    </row>
    <row r="90" spans="1:9" ht="102" customHeight="1" x14ac:dyDescent="0.2">
      <c r="A90" s="527" t="s">
        <v>54</v>
      </c>
      <c r="B90" s="231" t="str">
        <f>Grille!B131</f>
        <v xml:space="preserve">66-Votre entreprise est-elle impliquée dans des projets de mécénat financier ou de compétences lors des deux dernières années ? </v>
      </c>
      <c r="C90" s="541" t="s">
        <v>100</v>
      </c>
      <c r="D90" s="541"/>
      <c r="E90" s="541"/>
      <c r="F90" s="541"/>
      <c r="G90" s="541"/>
      <c r="H90" s="541"/>
    </row>
    <row r="91" spans="1:9" ht="15" customHeight="1" x14ac:dyDescent="0.2">
      <c r="A91" s="527"/>
      <c r="B91" s="228" t="str">
        <f>Grille!B132</f>
        <v>67-Si oui, comment ?*</v>
      </c>
      <c r="C91" s="546" t="s">
        <v>167</v>
      </c>
      <c r="D91" s="546"/>
      <c r="E91" s="546"/>
      <c r="F91" s="546"/>
      <c r="G91" s="546"/>
      <c r="H91" s="546"/>
      <c r="I91" s="181"/>
    </row>
    <row r="92" spans="1:9" ht="74" customHeight="1" x14ac:dyDescent="0.2">
      <c r="A92" s="527"/>
      <c r="B92" s="232" t="str">
        <f>Grille!B133</f>
        <v xml:space="preserve">68-L’entreprise est-elle engagée dans des projets de synergie thématique ou territoriale (mutualisation d’actifs et de savoir-faire, échanges inter-entreprises) ?  </v>
      </c>
      <c r="C92" s="547"/>
      <c r="D92" s="547"/>
      <c r="E92" s="547"/>
      <c r="F92" s="547"/>
      <c r="G92" s="547"/>
      <c r="H92" s="547"/>
      <c r="I92" s="181"/>
    </row>
    <row r="93" spans="1:9" ht="68.25" customHeight="1" x14ac:dyDescent="0.2">
      <c r="A93" s="527"/>
      <c r="B93" s="228" t="str">
        <f>Grille!B134</f>
        <v>69-Si oui, le(s)quel(s) ?*</v>
      </c>
      <c r="C93" s="540" t="s">
        <v>100</v>
      </c>
      <c r="D93" s="540"/>
      <c r="E93" s="540"/>
      <c r="F93" s="540"/>
      <c r="G93" s="540"/>
      <c r="H93" s="540"/>
      <c r="I93" s="181"/>
    </row>
    <row r="94" spans="1:9" ht="52" customHeight="1" x14ac:dyDescent="0.2">
      <c r="A94" s="526" t="s">
        <v>55</v>
      </c>
      <c r="B94" s="227" t="str">
        <f>Grille!B135</f>
        <v>70- L'entreprise recours-t-elle une personne ou une organisation spécialement consacrée à la sécurité informatique ?</v>
      </c>
      <c r="C94" s="528" t="s">
        <v>195</v>
      </c>
      <c r="D94" s="529"/>
      <c r="E94" s="529"/>
      <c r="F94" s="529"/>
      <c r="G94" s="529"/>
      <c r="H94" s="529"/>
      <c r="I94" s="181"/>
    </row>
    <row r="95" spans="1:9" ht="65" customHeight="1" x14ac:dyDescent="0.2">
      <c r="A95" s="527"/>
      <c r="B95" s="228" t="str">
        <f>Grille!B136</f>
        <v>71-L'entreprise a-t-elle désigné un.e délégué.e à la protection des données (DPO) (interne ou externe) ?</v>
      </c>
      <c r="C95" s="327" t="s">
        <v>101</v>
      </c>
      <c r="D95" s="327"/>
      <c r="E95" s="327"/>
      <c r="F95" s="327"/>
      <c r="G95" s="327"/>
      <c r="H95" s="327"/>
      <c r="I95" s="181"/>
    </row>
    <row r="96" spans="1:9" ht="65" customHeight="1" x14ac:dyDescent="0.2">
      <c r="A96" s="527"/>
      <c r="B96" s="228" t="str">
        <f>Grille!B137</f>
        <v>72-Quelles ressources sont dédiées à la cybersécurité de votre entreprise ? (ETP, contrats…) *</v>
      </c>
      <c r="C96" s="233"/>
      <c r="D96" s="233"/>
      <c r="E96" s="233"/>
      <c r="F96" s="233"/>
      <c r="G96" s="233"/>
      <c r="H96" s="233"/>
      <c r="I96" s="181"/>
    </row>
    <row r="97" spans="1:9" ht="65" customHeight="1" x14ac:dyDescent="0.2">
      <c r="A97" s="527"/>
      <c r="B97" s="228" t="str">
        <f>Grille!B138</f>
        <v xml:space="preserve">73-Votre entreprise transfère-t-elle des données sensibles sur des serveurs aux Etats-Unis ou autres pays sans niveau de protection adéquat ? </v>
      </c>
      <c r="C97" s="548" t="s">
        <v>102</v>
      </c>
      <c r="D97" s="548"/>
      <c r="E97" s="548"/>
      <c r="F97" s="548"/>
      <c r="G97" s="548"/>
      <c r="H97" s="548"/>
      <c r="I97" s="181"/>
    </row>
    <row r="98" spans="1:9" ht="65" customHeight="1" x14ac:dyDescent="0.2">
      <c r="A98" s="527"/>
      <c r="B98" s="228" t="str">
        <f>Grille!B139</f>
        <v xml:space="preserve">74- Vendez-vous des données que vous récoltez ? </v>
      </c>
      <c r="C98" s="234"/>
      <c r="D98" s="234"/>
      <c r="E98" s="234"/>
      <c r="F98" s="234"/>
      <c r="G98" s="234"/>
      <c r="H98" s="234"/>
      <c r="I98" s="181"/>
    </row>
    <row r="99" spans="1:9" ht="109" customHeight="1" x14ac:dyDescent="0.2">
      <c r="A99" s="527"/>
      <c r="B99" s="228" t="str">
        <f>Grille!B140</f>
        <v>75-De quand date la dernière actualisation de votre plan de continuité d'activité (PCA) ou plan de reprise d'activité (PRA) ?</v>
      </c>
      <c r="C99" s="549" t="s">
        <v>127</v>
      </c>
      <c r="D99" s="549"/>
      <c r="E99" s="549"/>
      <c r="F99" s="549"/>
      <c r="G99" s="549"/>
      <c r="H99" s="549"/>
      <c r="I99" s="181"/>
    </row>
    <row r="100" spans="1:9" ht="96" customHeight="1" x14ac:dyDescent="0.2">
      <c r="A100" s="527"/>
      <c r="B100" s="228" t="str">
        <f>Grille!B141</f>
        <v>76-Avez-vous mis en place des adaptations pour diminer l'impact environnemental du numérique de l'entrepsie ? (Hébergeurs et moteurs de recherches par exemple) *</v>
      </c>
      <c r="C100" s="544" t="s">
        <v>107</v>
      </c>
      <c r="D100" s="544"/>
      <c r="E100" s="544"/>
      <c r="F100" s="544"/>
      <c r="G100" s="544"/>
      <c r="H100" s="544"/>
      <c r="I100" s="181"/>
    </row>
    <row r="101" spans="1:9" ht="30" x14ac:dyDescent="0.2">
      <c r="A101" s="235" t="str">
        <f>Grille!A142</f>
        <v>Souveraineté économique</v>
      </c>
      <c r="B101" s="236" t="str">
        <f>Grille!B142</f>
        <v>77-Quelle est la part de capitaux français dans l'entreprise ?</v>
      </c>
      <c r="C101" s="523"/>
      <c r="D101" s="523"/>
      <c r="E101" s="523"/>
      <c r="F101" s="523"/>
      <c r="G101" s="523"/>
      <c r="H101" s="523"/>
      <c r="I101" s="181"/>
    </row>
    <row r="102" spans="1:9" x14ac:dyDescent="0.2">
      <c r="A102" s="151"/>
      <c r="B102" s="151"/>
      <c r="C102" s="151"/>
      <c r="D102" s="151"/>
      <c r="E102" s="151"/>
      <c r="F102" s="151"/>
      <c r="G102" s="151"/>
      <c r="H102" s="151"/>
    </row>
    <row r="103" spans="1:9" x14ac:dyDescent="0.2">
      <c r="A103" s="151"/>
      <c r="B103" s="151"/>
      <c r="C103" s="151"/>
      <c r="D103" s="151"/>
      <c r="E103" s="151"/>
      <c r="F103" s="151"/>
      <c r="G103" s="151"/>
      <c r="H103" s="151"/>
    </row>
    <row r="104" spans="1:9" x14ac:dyDescent="0.2">
      <c r="A104" s="151"/>
      <c r="B104" s="151"/>
      <c r="C104" s="151"/>
      <c r="D104" s="151"/>
      <c r="E104" s="151"/>
      <c r="F104" s="151"/>
      <c r="G104" s="151"/>
      <c r="H104" s="151"/>
    </row>
    <row r="105" spans="1:9" x14ac:dyDescent="0.2">
      <c r="A105" s="151"/>
      <c r="B105" s="151"/>
      <c r="C105" s="151"/>
      <c r="D105" s="151"/>
      <c r="E105" s="151"/>
      <c r="F105" s="151"/>
      <c r="G105" s="151"/>
      <c r="H105" s="151"/>
    </row>
    <row r="106" spans="1:9" x14ac:dyDescent="0.2">
      <c r="A106" s="151"/>
      <c r="B106" s="151"/>
      <c r="C106" s="151"/>
      <c r="D106" s="151"/>
      <c r="E106" s="151"/>
      <c r="F106" s="151"/>
      <c r="G106" s="151"/>
      <c r="H106" s="151"/>
    </row>
  </sheetData>
  <sheetProtection sheet="1" objects="1" scenarios="1"/>
  <mergeCells count="90">
    <mergeCell ref="A90:A93"/>
    <mergeCell ref="C93:H93"/>
    <mergeCell ref="C90:H90"/>
    <mergeCell ref="C88:H89"/>
    <mergeCell ref="C100:H100"/>
    <mergeCell ref="A86:A89"/>
    <mergeCell ref="C86:H86"/>
    <mergeCell ref="C87:H87"/>
    <mergeCell ref="C91:H92"/>
    <mergeCell ref="C97:H97"/>
    <mergeCell ref="C99:H99"/>
    <mergeCell ref="C101:H101"/>
    <mergeCell ref="A60:B61"/>
    <mergeCell ref="A48:A54"/>
    <mergeCell ref="C79:H80"/>
    <mergeCell ref="C60:H61"/>
    <mergeCell ref="A94:A100"/>
    <mergeCell ref="C94:H94"/>
    <mergeCell ref="C95:H95"/>
    <mergeCell ref="B77:B78"/>
    <mergeCell ref="A62:A68"/>
    <mergeCell ref="A71:A74"/>
    <mergeCell ref="C62:H63"/>
    <mergeCell ref="A75:A80"/>
    <mergeCell ref="C48:H48"/>
    <mergeCell ref="A55:A56"/>
    <mergeCell ref="C56:H56"/>
    <mergeCell ref="A1:H3"/>
    <mergeCell ref="A20:A22"/>
    <mergeCell ref="A23:A30"/>
    <mergeCell ref="A18:B19"/>
    <mergeCell ref="A17:C17"/>
    <mergeCell ref="C8:H8"/>
    <mergeCell ref="C9:H9"/>
    <mergeCell ref="C10:H10"/>
    <mergeCell ref="C11:H11"/>
    <mergeCell ref="C20:H20"/>
    <mergeCell ref="C21:H21"/>
    <mergeCell ref="C22:H22"/>
    <mergeCell ref="A5:C5"/>
    <mergeCell ref="A6:B7"/>
    <mergeCell ref="A8:A9"/>
    <mergeCell ref="C6:H7"/>
    <mergeCell ref="C77:H78"/>
    <mergeCell ref="C71:H72"/>
    <mergeCell ref="C68:H68"/>
    <mergeCell ref="C50:H50"/>
    <mergeCell ref="C55:H55"/>
    <mergeCell ref="C51:H52"/>
    <mergeCell ref="C53:H53"/>
    <mergeCell ref="C69:H70"/>
    <mergeCell ref="C54:H54"/>
    <mergeCell ref="C64:H65"/>
    <mergeCell ref="C67:H67"/>
    <mergeCell ref="C18:H19"/>
    <mergeCell ref="C49:H49"/>
    <mergeCell ref="A32:A33"/>
    <mergeCell ref="B75:B76"/>
    <mergeCell ref="C75:H76"/>
    <mergeCell ref="C43:H43"/>
    <mergeCell ref="C45:H45"/>
    <mergeCell ref="C35:H35"/>
    <mergeCell ref="C36:H36"/>
    <mergeCell ref="C44:H44"/>
    <mergeCell ref="C28:H29"/>
    <mergeCell ref="C26:H27"/>
    <mergeCell ref="C23:H25"/>
    <mergeCell ref="C34:H34"/>
    <mergeCell ref="C47:H47"/>
    <mergeCell ref="A10:A11"/>
    <mergeCell ref="A12:A14"/>
    <mergeCell ref="C12:H12"/>
    <mergeCell ref="C13:H13"/>
    <mergeCell ref="C14:H14"/>
    <mergeCell ref="B30:B31"/>
    <mergeCell ref="C30:C31"/>
    <mergeCell ref="D30:H31"/>
    <mergeCell ref="C84:H85"/>
    <mergeCell ref="A84:B85"/>
    <mergeCell ref="C46:H46"/>
    <mergeCell ref="C37:H37"/>
    <mergeCell ref="C66:H66"/>
    <mergeCell ref="C73:H74"/>
    <mergeCell ref="C32:H32"/>
    <mergeCell ref="C33:H33"/>
    <mergeCell ref="A39:D39"/>
    <mergeCell ref="C40:H40"/>
    <mergeCell ref="A34:A37"/>
    <mergeCell ref="A42:A47"/>
    <mergeCell ref="C42:H42"/>
  </mergeCells>
  <conditionalFormatting sqref="B56 B55:C55">
    <cfRule type="expression" dxfId="52" priority="57">
      <formula>#REF!="X"</formula>
    </cfRule>
  </conditionalFormatting>
  <conditionalFormatting sqref="B8:C8">
    <cfRule type="expression" dxfId="51" priority="115">
      <formula>#REF!="X"</formula>
    </cfRule>
  </conditionalFormatting>
  <conditionalFormatting sqref="B9:C9">
    <cfRule type="expression" dxfId="50" priority="117">
      <formula>#REF!="x"</formula>
    </cfRule>
  </conditionalFormatting>
  <conditionalFormatting sqref="B11:C11">
    <cfRule type="expression" dxfId="49" priority="118">
      <formula>#REF!="x"</formula>
    </cfRule>
  </conditionalFormatting>
  <conditionalFormatting sqref="B13:C13">
    <cfRule type="expression" dxfId="48" priority="119">
      <formula>#REF!="X"</formula>
    </cfRule>
  </conditionalFormatting>
  <conditionalFormatting sqref="B14:C14">
    <cfRule type="expression" dxfId="47" priority="120">
      <formula>#REF!="x"</formula>
    </cfRule>
  </conditionalFormatting>
  <conditionalFormatting sqref="B20:C20">
    <cfRule type="expression" dxfId="46" priority="122">
      <formula>#REF!="X"</formula>
    </cfRule>
  </conditionalFormatting>
  <conditionalFormatting sqref="B21:C21">
    <cfRule type="expression" dxfId="45" priority="123">
      <formula>#REF!="X"</formula>
    </cfRule>
  </conditionalFormatting>
  <conditionalFormatting sqref="B22:C23">
    <cfRule type="expression" dxfId="44" priority="124">
      <formula>#REF!="x"</formula>
    </cfRule>
  </conditionalFormatting>
  <conditionalFormatting sqref="B12:C12">
    <cfRule type="expression" dxfId="43" priority="125">
      <formula>#REF!="X"</formula>
    </cfRule>
  </conditionalFormatting>
  <conditionalFormatting sqref="B33:C35 B38:C38 B36:B37">
    <cfRule type="expression" dxfId="42" priority="126">
      <formula>#REF!="x"</formula>
    </cfRule>
  </conditionalFormatting>
  <conditionalFormatting sqref="C73 C71 B77 B67:B70 B24:B25 B51">
    <cfRule type="expression" dxfId="41" priority="127">
      <formula>#REF!="X"</formula>
    </cfRule>
  </conditionalFormatting>
  <conditionalFormatting sqref="B26:C26 B27">
    <cfRule type="expression" dxfId="40" priority="128">
      <formula>#REF!="X"</formula>
    </cfRule>
  </conditionalFormatting>
  <conditionalFormatting sqref="B28:C28 B29">
    <cfRule type="expression" dxfId="39" priority="129">
      <formula>#REF!="X"</formula>
    </cfRule>
  </conditionalFormatting>
  <conditionalFormatting sqref="B30:C30">
    <cfRule type="expression" dxfId="38" priority="130">
      <formula>#REF!="X"</formula>
    </cfRule>
  </conditionalFormatting>
  <conditionalFormatting sqref="B32:C32">
    <cfRule type="expression" dxfId="37" priority="133">
      <formula>#REF!="X"</formula>
    </cfRule>
  </conditionalFormatting>
  <conditionalFormatting sqref="B48:C48">
    <cfRule type="expression" dxfId="36" priority="134">
      <formula>#REF!="X"</formula>
    </cfRule>
  </conditionalFormatting>
  <conditionalFormatting sqref="B50:C50 C51 C53:C54 C49">
    <cfRule type="expression" dxfId="35" priority="137">
      <formula>#REF!="X"</formula>
    </cfRule>
  </conditionalFormatting>
  <conditionalFormatting sqref="B62:C62">
    <cfRule type="expression" dxfId="34" priority="138">
      <formula>#REF!="X"</formula>
    </cfRule>
  </conditionalFormatting>
  <conditionalFormatting sqref="B10:C10">
    <cfRule type="expression" dxfId="33" priority="139">
      <formula>#REF!="X"</formula>
    </cfRule>
  </conditionalFormatting>
  <conditionalFormatting sqref="B63">
    <cfRule type="expression" dxfId="32" priority="140">
      <formula>#REF!="X"</formula>
    </cfRule>
  </conditionalFormatting>
  <conditionalFormatting sqref="B64">
    <cfRule type="expression" dxfId="31" priority="141">
      <formula>#REF!="X"</formula>
    </cfRule>
  </conditionalFormatting>
  <conditionalFormatting sqref="B65">
    <cfRule type="expression" dxfId="30" priority="142">
      <formula>#REF!="X"</formula>
    </cfRule>
  </conditionalFormatting>
  <conditionalFormatting sqref="B66">
    <cfRule type="expression" dxfId="29" priority="143">
      <formula>#REF!="X"</formula>
    </cfRule>
  </conditionalFormatting>
  <conditionalFormatting sqref="B79">
    <cfRule type="expression" dxfId="28" priority="147">
      <formula>#REF!="X"</formula>
    </cfRule>
  </conditionalFormatting>
  <conditionalFormatting sqref="C75">
    <cfRule type="expression" dxfId="27" priority="150">
      <formula>#REF!="X"</formula>
    </cfRule>
  </conditionalFormatting>
  <conditionalFormatting sqref="C79">
    <cfRule type="expression" dxfId="26" priority="155">
      <formula>#REF!="X"</formula>
    </cfRule>
  </conditionalFormatting>
  <conditionalFormatting sqref="B86:C86">
    <cfRule type="expression" dxfId="25" priority="158">
      <formula>#REF!="X"</formula>
    </cfRule>
  </conditionalFormatting>
  <conditionalFormatting sqref="B87:C87">
    <cfRule type="expression" dxfId="24" priority="160">
      <formula>#REF!="X"</formula>
    </cfRule>
  </conditionalFormatting>
  <conditionalFormatting sqref="B88:C88">
    <cfRule type="expression" dxfId="23" priority="161">
      <formula>#REF!="X"</formula>
    </cfRule>
  </conditionalFormatting>
  <conditionalFormatting sqref="B89">
    <cfRule type="expression" dxfId="22" priority="162">
      <formula>#REF!="X"</formula>
    </cfRule>
  </conditionalFormatting>
  <conditionalFormatting sqref="B90">
    <cfRule type="expression" dxfId="21" priority="163">
      <formula>#REF!="X"</formula>
    </cfRule>
  </conditionalFormatting>
  <conditionalFormatting sqref="B91:C91">
    <cfRule type="expression" dxfId="20" priority="164">
      <formula>#REF!="X"</formula>
    </cfRule>
  </conditionalFormatting>
  <conditionalFormatting sqref="B93:C93 B92">
    <cfRule type="expression" dxfId="19" priority="165">
      <formula>#REF!="X"</formula>
    </cfRule>
  </conditionalFormatting>
  <conditionalFormatting sqref="B94:C94">
    <cfRule type="expression" dxfId="18" priority="168">
      <formula>#REF!="X"</formula>
    </cfRule>
  </conditionalFormatting>
  <conditionalFormatting sqref="B95:C97">
    <cfRule type="expression" dxfId="17" priority="169">
      <formula>#REF!="X"</formula>
    </cfRule>
  </conditionalFormatting>
  <conditionalFormatting sqref="C100">
    <cfRule type="expression" dxfId="16" priority="170">
      <formula>#REF!="X"</formula>
    </cfRule>
  </conditionalFormatting>
  <conditionalFormatting sqref="B53">
    <cfRule type="expression" dxfId="15" priority="18">
      <formula>#REF!="X"</formula>
    </cfRule>
  </conditionalFormatting>
  <conditionalFormatting sqref="B54">
    <cfRule type="expression" dxfId="14" priority="17">
      <formula>#REF!="X"</formula>
    </cfRule>
  </conditionalFormatting>
  <conditionalFormatting sqref="B52">
    <cfRule type="expression" dxfId="13" priority="16">
      <formula>#REF!="X"</formula>
    </cfRule>
  </conditionalFormatting>
  <conditionalFormatting sqref="B98:B100">
    <cfRule type="expression" dxfId="12" priority="14">
      <formula>$I$127="X"</formula>
    </cfRule>
  </conditionalFormatting>
  <conditionalFormatting sqref="B101">
    <cfRule type="expression" dxfId="11" priority="13">
      <formula>$I$132="X"</formula>
    </cfRule>
  </conditionalFormatting>
  <conditionalFormatting sqref="B49">
    <cfRule type="expression" dxfId="10" priority="12">
      <formula>#REF!="X"</formula>
    </cfRule>
  </conditionalFormatting>
  <conditionalFormatting sqref="C101">
    <cfRule type="expression" dxfId="9" priority="11">
      <formula>#REF!="X"</formula>
    </cfRule>
  </conditionalFormatting>
  <conditionalFormatting sqref="B71:B75">
    <cfRule type="expression" dxfId="8" priority="193">
      <formula>#REF!="X"</formula>
    </cfRule>
  </conditionalFormatting>
  <conditionalFormatting sqref="A42:A44">
    <cfRule type="expression" dxfId="7" priority="8">
      <formula>#REF!="X"</formula>
    </cfRule>
  </conditionalFormatting>
  <conditionalFormatting sqref="B43:C43 B42 B47 B44 B45:C46">
    <cfRule type="expression" dxfId="6" priority="7">
      <formula>#REF!="X"</formula>
    </cfRule>
  </conditionalFormatting>
  <conditionalFormatting sqref="C42">
    <cfRule type="expression" dxfId="5" priority="6">
      <formula>#REF!="X"</formula>
    </cfRule>
  </conditionalFormatting>
  <conditionalFormatting sqref="C47">
    <cfRule type="expression" dxfId="4" priority="5">
      <formula>#REF!="X"</formula>
    </cfRule>
  </conditionalFormatting>
  <conditionalFormatting sqref="C44">
    <cfRule type="expression" dxfId="3" priority="4">
      <formula>#REF!="X"</formula>
    </cfRule>
  </conditionalFormatting>
  <conditionalFormatting sqref="C90">
    <cfRule type="expression" dxfId="2" priority="3">
      <formula>#REF!="X"</formula>
    </cfRule>
  </conditionalFormatting>
  <conditionalFormatting sqref="C36">
    <cfRule type="expression" dxfId="1" priority="2">
      <formula>#REF!="x"</formula>
    </cfRule>
  </conditionalFormatting>
  <conditionalFormatting sqref="C37">
    <cfRule type="expression" dxfId="0" priority="1">
      <formula>#REF!="x"</formula>
    </cfRule>
  </conditionalFormatting>
  <pageMargins left="0.70866141732283472" right="0.70866141732283472"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Grille</vt:lpstr>
      <vt:lpstr>Synthèse</vt:lpstr>
      <vt:lpstr>Explication des critères</vt:lpstr>
    </vt:vector>
  </TitlesOfParts>
  <Company>Groupe Pluricité</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dc:creator>
  <cp:lastModifiedBy>Utilisateur de Microsoft Office</cp:lastModifiedBy>
  <cp:lastPrinted>2021-04-15T08:37:05Z</cp:lastPrinted>
  <dcterms:created xsi:type="dcterms:W3CDTF">2019-12-15T04:50:07Z</dcterms:created>
  <dcterms:modified xsi:type="dcterms:W3CDTF">2021-04-24T11:02:51Z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0x0101003E9BAE79D619BB439C46B31904A09AA8</vt:lpwstr>
  </property>
</Properties>
</file>